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8830" windowHeight="12900"/>
  </bookViews>
  <sheets>
    <sheet name="Table of Contents" sheetId="3" r:id="rId1"/>
    <sheet name="CCoB" sheetId="6" r:id="rId2"/>
    <sheet name="CCyB" sheetId="11" r:id="rId3"/>
    <sheet name="G-SII" sheetId="9" r:id="rId4"/>
    <sheet name="O-SII" sheetId="10" r:id="rId5"/>
    <sheet name="SRB" sheetId="8" r:id="rId6"/>
    <sheet name="Reciprocation (recognition)" sheetId="14" r:id="rId7"/>
    <sheet name="Matrix of reciprocation" sheetId="15" r:id="rId8"/>
    <sheet name="Other measures" sheetId="2" r:id="rId9"/>
    <sheet name="Glossary" sheetId="12" r:id="rId10"/>
    <sheet name="List" sheetId="13" state="hidden" r:id="rId11"/>
  </sheets>
  <externalReferences>
    <externalReference r:id="rId12"/>
  </externalReferences>
  <definedNames>
    <definedName name="_xlnm._FilterDatabase" localSheetId="8" hidden="1">'Other measures'!$A$5:$U$162</definedName>
    <definedName name="country" localSheetId="4">#REF!</definedName>
    <definedName name="country" localSheetId="5">#REF!</definedName>
    <definedName name="country">#REF!</definedName>
    <definedName name="intermediateobjective" localSheetId="2">[1]Sheet1!$G$309:$G$313</definedName>
    <definedName name="intermediateobjective" localSheetId="4">#REF!</definedName>
    <definedName name="intermediateobjective" localSheetId="5">#REF!</definedName>
    <definedName name="intermediateobjective" localSheetId="0">[1]Sheet1!$G$309:$G$313</definedName>
    <definedName name="intermediateobjective">#REF!</definedName>
    <definedName name="MesID1">'O-SII'!$A$6</definedName>
    <definedName name="MesID10">'O-SII'!$A$41</definedName>
    <definedName name="MesID100">'Other measures'!$A$33</definedName>
    <definedName name="MesID101">'Reciprocation (recognition)'!$A$22</definedName>
    <definedName name="MesID102">'Other measures'!$A$38</definedName>
    <definedName name="MesID103">'Other measures'!$A$39</definedName>
    <definedName name="MesID104">'Other measures'!$A$37</definedName>
    <definedName name="MesID105">'Other measures'!$A$40</definedName>
    <definedName name="MesID106">'Reciprocation (recognition)'!$A$33</definedName>
    <definedName name="MesID108">'Other measures'!$A$52</definedName>
    <definedName name="MesID109">'Other measures'!$A$47</definedName>
    <definedName name="MesID11">'O-SII'!$A$45</definedName>
    <definedName name="MesID110">'Other measures'!$A$50</definedName>
    <definedName name="MesID111">'Other measures'!$A$48</definedName>
    <definedName name="MesID112">'Other measures'!$A$49</definedName>
    <definedName name="MesID113">'Other measures'!$A$51</definedName>
    <definedName name="MesID115">'Other measures'!$A$45</definedName>
    <definedName name="MesID116">'Other measures'!$A$44</definedName>
    <definedName name="MesID118">'Other measures'!$A$53</definedName>
    <definedName name="MesID119">'Other measures'!$A$62</definedName>
    <definedName name="MesID12">'O-SII'!$A$49</definedName>
    <definedName name="MesID120">'Other measures'!$A$61</definedName>
    <definedName name="MesID121">'Other measures'!$A$60</definedName>
    <definedName name="MesID124">'Other measures'!$A$58</definedName>
    <definedName name="MesID125">'Other measures'!$A$68</definedName>
    <definedName name="MesID126">'Other measures'!$A$67</definedName>
    <definedName name="MesID129">'Other measures'!$A$72</definedName>
    <definedName name="MesID13">'O-SII'!$A$53</definedName>
    <definedName name="MesID132">'Other measures'!$A$73</definedName>
    <definedName name="MesID133">'Other measures'!$A$71</definedName>
    <definedName name="MesID136">'Other measures'!$A$77</definedName>
    <definedName name="MesID137">'Other measures'!$A$78</definedName>
    <definedName name="MesID138">'Other measures'!$A$81</definedName>
    <definedName name="MesID139">'Other measures'!$A$80</definedName>
    <definedName name="MesID14">'O-SII'!$A$57</definedName>
    <definedName name="MesID140">'Other measures'!$A$84</definedName>
    <definedName name="MesID141">'Other measures'!$A$83</definedName>
    <definedName name="MesID142">'Reciprocation (recognition)'!$A$64</definedName>
    <definedName name="MesID143">'Other measures'!$A$91</definedName>
    <definedName name="MesID146">'Other measures'!$A$85</definedName>
    <definedName name="MesID147">'Other measures'!$A$88</definedName>
    <definedName name="MesID149">'Other measures'!$A$89</definedName>
    <definedName name="MesID15">'O-SII'!$A$63</definedName>
    <definedName name="MesID150">'Other measures'!$A$94</definedName>
    <definedName name="MesID151">'Other measures'!$A$105</definedName>
    <definedName name="MesID152">'Other measures'!$A$106</definedName>
    <definedName name="MesID153">'Other measures'!$A$103</definedName>
    <definedName name="MesID154">'Other measures'!$A$107</definedName>
    <definedName name="MesID155">'Other measures'!$A$108</definedName>
    <definedName name="MesID156">'Other measures'!$A$104</definedName>
    <definedName name="MesID157">'Other measures'!$A$117</definedName>
    <definedName name="MesID158">'Other measures'!$A$115</definedName>
    <definedName name="MesID159">'Other measures'!$A$116</definedName>
    <definedName name="MesID16">'O-SII'!$A$67</definedName>
    <definedName name="MesID161">'Other measures'!$A$118</definedName>
    <definedName name="MesID162">'Other measures'!$A$125</definedName>
    <definedName name="MesID163">'Other measures'!$A$124</definedName>
    <definedName name="MesID164">'Other measures'!$A$123</definedName>
    <definedName name="MesID165">'Other measures'!$A$122</definedName>
    <definedName name="MesID166">'Other measures'!$A$128</definedName>
    <definedName name="MesID167">'Other measures'!$A$129</definedName>
    <definedName name="MesID168">'Other measures'!$A$127</definedName>
    <definedName name="MesID169">'Other measures'!$A$126</definedName>
    <definedName name="MesID17">'O-SII'!$A$71</definedName>
    <definedName name="MesID170">'Other measures'!$A$138</definedName>
    <definedName name="MesID171">'Other measures'!$A$137</definedName>
    <definedName name="MesID172">'Other measures'!$A$139</definedName>
    <definedName name="MesID173">'Other measures'!$A$145</definedName>
    <definedName name="MesID175">'Other measures'!$A$144</definedName>
    <definedName name="MesID176">'Other measures'!$A$149</definedName>
    <definedName name="MesID177">'Other measures'!$A$146</definedName>
    <definedName name="MesID178">'Other measures'!$A$147</definedName>
    <definedName name="MesID179">'Reciprocation (recognition)'!$A$91</definedName>
    <definedName name="MesID18">'O-SII'!$A$77</definedName>
    <definedName name="MesID181">'Other measures'!$A$151</definedName>
    <definedName name="MesID182">'Other measures'!$A$159</definedName>
    <definedName name="MesID183">'Other measures'!$A$158</definedName>
    <definedName name="MesID184">'Other measures'!$A$156</definedName>
    <definedName name="MesID185">'Other measures'!$A$157</definedName>
    <definedName name="MesID19">'O-SII'!$A$81</definedName>
    <definedName name="MesID190">SRB!$A$39</definedName>
    <definedName name="MesID192">'Other measures'!$A$75</definedName>
    <definedName name="MesID2">'O-SII'!$A$10</definedName>
    <definedName name="MesID20">'O-SII'!$A$85</definedName>
    <definedName name="MesID21">'O-SII'!$A$89</definedName>
    <definedName name="MesID214">'Other measures'!$A$74</definedName>
    <definedName name="MesID216">'Other measures'!$A$92</definedName>
    <definedName name="MesID217">'Other measures'!$A$93</definedName>
    <definedName name="MesID219">'O-SII'!$A$94</definedName>
    <definedName name="MesID22">'O-SII'!$A$88</definedName>
    <definedName name="MesID220">CCoB!$A$37</definedName>
    <definedName name="MesID221">CCoB!$A$40</definedName>
    <definedName name="MesID222">'Other measures'!$A$119</definedName>
    <definedName name="MesID229">'Other measures'!$A$148</definedName>
    <definedName name="MesID230">'Other measures'!$A$150</definedName>
    <definedName name="MesID234">'Other measures'!$A$27</definedName>
    <definedName name="MesID235">'Other measures'!$A$28</definedName>
    <definedName name="MesID237">'Other measures'!$A$19</definedName>
    <definedName name="MesID238">'Other measures'!$A$21</definedName>
    <definedName name="MesID24">'O-SII'!$A$93</definedName>
    <definedName name="MesID243">'Other measures'!$A$59</definedName>
    <definedName name="MesID244">'Other measures'!$A$90</definedName>
    <definedName name="MesID247">CCoB!$A$38</definedName>
    <definedName name="MesID248">'Other measures'!$A$35</definedName>
    <definedName name="MesID249">'Other measures'!$A$54</definedName>
    <definedName name="MesID252">'Other measures'!$A$12</definedName>
    <definedName name="MesID253">'Other measures'!$A$13</definedName>
    <definedName name="MesID254">'Other measures'!$A$16</definedName>
    <definedName name="MesID255">'Other measures'!$A$11</definedName>
    <definedName name="MesID256">'Other measures'!$A$14</definedName>
    <definedName name="MesID257">'Other measures'!$A$15</definedName>
    <definedName name="MesID258">'Other measures'!$A$23</definedName>
    <definedName name="MesID26">'O-SII'!$A$101</definedName>
    <definedName name="MesID264">'Reciprocation (recognition)'!$A$72</definedName>
    <definedName name="MesID266">'O-SII'!$A$32</definedName>
    <definedName name="MesID267">SRB!$A$13</definedName>
    <definedName name="MesID268">'O-SII'!$A$102</definedName>
    <definedName name="MesID269">'Reciprocation (recognition)'!$A$24</definedName>
    <definedName name="MesID27">'O-SII'!$A$106</definedName>
    <definedName name="MesID270">'Reciprocation (recognition)'!$A$54</definedName>
    <definedName name="MesID271">'Reciprocation (recognition)'!$A$58</definedName>
    <definedName name="MesID272">'Reciprocation (recognition)'!$A$19</definedName>
    <definedName name="MesID273">'Reciprocation (recognition)'!$A$9</definedName>
    <definedName name="MesID274">'Reciprocation (recognition)'!$A$35</definedName>
    <definedName name="MesID275">'Reciprocation (recognition)'!$A$44</definedName>
    <definedName name="MesID276">'Reciprocation (recognition)'!$A$95</definedName>
    <definedName name="MesID277">'Reciprocation (recognition)'!$A$48</definedName>
    <definedName name="MesID278">'Reciprocation (recognition)'!$A$87</definedName>
    <definedName name="MesID28">'O-SII'!$A$111</definedName>
    <definedName name="MesID280">'Reciprocation (recognition)'!$A$80</definedName>
    <definedName name="MesID281">'Reciprocation (recognition)'!$A$68</definedName>
    <definedName name="MesID282">'Reciprocation (recognition)'!$A$81</definedName>
    <definedName name="MesID285">'Reciprocation (recognition)'!$A$20</definedName>
    <definedName name="MesID286">'Reciprocation (recognition)'!$A$49</definedName>
    <definedName name="MesID287">'Reciprocation (recognition)'!$A$53</definedName>
    <definedName name="MesID288">'Reciprocation (recognition)'!$A$52</definedName>
    <definedName name="MesID289">'Reciprocation (recognition)'!$A$62</definedName>
    <definedName name="MesID29">'O-SII'!$A$110</definedName>
    <definedName name="MesID290">'Reciprocation (recognition)'!$A$69</definedName>
    <definedName name="MesID291">'Reciprocation (recognition)'!$A$45</definedName>
    <definedName name="MesID292">'Reciprocation (recognition)'!$A$36</definedName>
    <definedName name="MesID293">'Reciprocation (recognition)'!$A$6</definedName>
    <definedName name="MesID294">'Reciprocation (recognition)'!$A$88</definedName>
    <definedName name="MesID295">'Reciprocation (recognition)'!$A$73</definedName>
    <definedName name="MesID296">'Reciprocation (recognition)'!$A$55</definedName>
    <definedName name="MesID297">'Reciprocation (recognition)'!$A$7</definedName>
    <definedName name="MesID299">'O-SII'!$A$58</definedName>
    <definedName name="MesID3">'O-SII'!$A$17</definedName>
    <definedName name="MesID30">'O-SII'!$A$114</definedName>
    <definedName name="MesID300">'O-SII'!$A$98</definedName>
    <definedName name="MesID301">SRB!$A$24</definedName>
    <definedName name="MesID302">'Other measures'!$A$46</definedName>
    <definedName name="MesID304">'O-SII'!$A$119</definedName>
    <definedName name="MesID305">'O-SII'!$A$38</definedName>
    <definedName name="MesID306">'O-SII'!$A$23</definedName>
    <definedName name="MesID307">'O-SII'!$A$28</definedName>
    <definedName name="MesID308">'O-SII'!$A$64</definedName>
    <definedName name="MesID309">'Other measures'!$A$132</definedName>
    <definedName name="MesID31">'O-SII'!$A$118</definedName>
    <definedName name="MesID310">'Other measures'!$A$131</definedName>
    <definedName name="MesID311">'Other measures'!$A$130</definedName>
    <definedName name="MesID312">'Reciprocation (recognition)'!$A$34</definedName>
    <definedName name="MesID313">'O-SII'!$A$107</definedName>
    <definedName name="MesID314">'G-SII'!$A$13</definedName>
    <definedName name="MesID315">'G-SII'!$A$25</definedName>
    <definedName name="MesID316">'G-SII'!$A$18</definedName>
    <definedName name="MesID317">'O-SII'!$A$14</definedName>
    <definedName name="MesID318">'Reciprocation (recognition)'!$A$65</definedName>
    <definedName name="MesID319">'G-SII'!$A$8</definedName>
    <definedName name="MesID32">'O-SII'!$A$122</definedName>
    <definedName name="MesID320">'G-SII'!$A$32</definedName>
    <definedName name="MesID321">'O-SII'!$A$46</definedName>
    <definedName name="MesID322">'O-SII'!$A$126</definedName>
    <definedName name="MesID323">'Reciprocation (recognition)'!$A$59</definedName>
    <definedName name="MesID324">'O-SII'!$A$7</definedName>
    <definedName name="MesID325">'O-SII'!$A$82</definedName>
    <definedName name="MesID326">'O-SII'!$A$115</definedName>
    <definedName name="MesID327">'O-SII'!$A$103</definedName>
    <definedName name="MesID328">'Other measures'!$A$140</definedName>
    <definedName name="MesID329">'Other measures'!$A$141</definedName>
    <definedName name="MesID330">'O-SII'!$A$72</definedName>
    <definedName name="MesID331">'O-SII'!$A$68</definedName>
    <definedName name="MesID332">'O-SII'!$A$18</definedName>
    <definedName name="MesID333">'Reciprocation (recognition)'!$A$93</definedName>
    <definedName name="MesID334">'Reciprocation (recognition)'!$A$92</definedName>
    <definedName name="MesID335">'O-SII'!$A$90</definedName>
    <definedName name="MesID336">'Other measures'!$A$18</definedName>
    <definedName name="MesID337">'Reciprocation (recognition)'!$A$25</definedName>
    <definedName name="MesID338">'Reciprocation (recognition)'!$A$63</definedName>
    <definedName name="MesID339">'Reciprocation (recognition)'!$A$28</definedName>
    <definedName name="MesID34">'O-SII'!$A$125</definedName>
    <definedName name="MesID340">'Other measures'!$A$95</definedName>
    <definedName name="MesID341">'Other measures'!$A$96</definedName>
    <definedName name="MesID342">'Other measures'!$A$98</definedName>
    <definedName name="MesID343">'Other measures'!$A$97</definedName>
    <definedName name="MesID344">'Reciprocation (recognition)'!$A$31</definedName>
    <definedName name="MesID345">'O-SII'!$A$33</definedName>
    <definedName name="MesID347">'Other measures'!$A$82</definedName>
    <definedName name="MesID348">'Other measures'!$A$79</definedName>
    <definedName name="MesID349">'O-SII'!$A$86</definedName>
    <definedName name="MesID35">'G-SII'!$A$7</definedName>
    <definedName name="MesID350">'Reciprocation (recognition)'!$A$41</definedName>
    <definedName name="MesID351">'Reciprocation (recognition)'!$A$42</definedName>
    <definedName name="MesID352">'Reciprocation (recognition)'!$A$96</definedName>
    <definedName name="MesID353">'O-SII'!$A$50</definedName>
    <definedName name="MesID354">SRB!$A$36</definedName>
    <definedName name="MesID355">SRB!$A$17</definedName>
    <definedName name="MesID356">'Other measures'!$A$152</definedName>
    <definedName name="MesID357">'O-SII'!$A$11</definedName>
    <definedName name="MesID358">'Reciprocation (recognition)'!$A$11</definedName>
    <definedName name="MesID359">'Reciprocation (recognition)'!$A$12</definedName>
    <definedName name="MesID36">'G-SII'!$A$12</definedName>
    <definedName name="MesID360">'Other measures'!$A$109</definedName>
    <definedName name="MesID361">'O-SII'!$A$42</definedName>
    <definedName name="MesID362">'O-SII'!$A$61</definedName>
    <definedName name="MesID363">CCoB!$A$14</definedName>
    <definedName name="MesID364">SRB!$A$41</definedName>
    <definedName name="MesID365">'O-SII'!$A$112</definedName>
    <definedName name="MesID366">'Reciprocation (recognition)'!$A$16</definedName>
    <definedName name="MesID367">SRB!$A$18</definedName>
    <definedName name="MesID368">'Reciprocation (recognition)'!$A$17</definedName>
    <definedName name="MesID37">'G-SII'!$A$11</definedName>
    <definedName name="MesID370">'Other measures'!$A$29</definedName>
    <definedName name="MesID372">'Reciprocation (recognition)'!$A$14</definedName>
    <definedName name="MesID373">'O-SII'!$A$24</definedName>
    <definedName name="MesID374">'Reciprocation (recognition)'!$A$13</definedName>
    <definedName name="MesID375">SRB!$A$25</definedName>
    <definedName name="MesID376">'O-SII'!$A$25</definedName>
    <definedName name="MesID377">'Other measures'!$A$57</definedName>
    <definedName name="MesID379">'Other measures'!$A$6</definedName>
    <definedName name="MesID38">'G-SII'!$A$17</definedName>
    <definedName name="MesID380">SRB!$A$34</definedName>
    <definedName name="MesID382">'Reciprocation (recognition)'!$A$77</definedName>
    <definedName name="MesID384">'Reciprocation (recognition)'!$A$76</definedName>
    <definedName name="MesID385">'Other measures'!$A$160</definedName>
    <definedName name="MesID386">'O-SII'!$A$34</definedName>
    <definedName name="MesID389">CCoB!$A$11</definedName>
    <definedName name="MesID39">'G-SII'!$A$16</definedName>
    <definedName name="MesID390">'Other measures'!$A$64</definedName>
    <definedName name="MesID391">'O-SII'!$A$78</definedName>
    <definedName name="MesID392">'Other measures'!$A$76</definedName>
    <definedName name="MesID393">CCoB!$A$25</definedName>
    <definedName name="MesID394">'Other measures'!$A$87</definedName>
    <definedName name="MesID395">'Other measures'!$A$86</definedName>
    <definedName name="MesID396">'Other measures'!$A$32</definedName>
    <definedName name="MesID397">'Other measures'!$A$36</definedName>
    <definedName name="MesID398">'O-SII'!$A$120</definedName>
    <definedName name="MesID399">'G-SII'!$A$26</definedName>
    <definedName name="MesID4">'O-SII'!$A$22</definedName>
    <definedName name="MesID40">'G-SII'!$A$21</definedName>
    <definedName name="MesID402">'O-SII'!$A$73</definedName>
    <definedName name="MesID403">'Other measures'!$A$142</definedName>
    <definedName name="MesID404">'O-SII'!$A$108</definedName>
    <definedName name="MesID405">'O-SII'!$A$29</definedName>
    <definedName name="MesID406">'O-SII'!$A$79</definedName>
    <definedName name="MesID407">'O-SII'!$A$54</definedName>
    <definedName name="MesID408">'Other measures'!$A$134</definedName>
    <definedName name="MesID409">'Other measures'!$A$133</definedName>
    <definedName name="MesID41">'G-SII'!$A$22</definedName>
    <definedName name="MesID410">'O-SII'!$A$127</definedName>
    <definedName name="MesID413">'O-SII'!$A$104</definedName>
    <definedName name="MesID414">'O-SII'!$A$91</definedName>
    <definedName name="MesID415">'O-SII'!$A$15</definedName>
    <definedName name="MesID416">SRB!$A$10</definedName>
    <definedName name="MesID417">'O-SII'!$A$69</definedName>
    <definedName name="MesID418">'O-SII'!$A$39</definedName>
    <definedName name="MesID419">'O-SII'!$A$47</definedName>
    <definedName name="MesID42">'G-SII'!$A$24</definedName>
    <definedName name="MesID420">'G-SII'!$A$9</definedName>
    <definedName name="MesID422">'O-SII'!$A$12</definedName>
    <definedName name="MesID423">SRB!$A$7</definedName>
    <definedName name="MesID424">'O-SII'!$A$8</definedName>
    <definedName name="MesID425">'O-SII'!$A$65</definedName>
    <definedName name="MesID426">'O-SII'!$A$116</definedName>
    <definedName name="MesID427">'O-SII'!$A$59</definedName>
    <definedName name="MesID428">'G-SII'!$A$33</definedName>
    <definedName name="MesID429">'Other measures'!$A$24</definedName>
    <definedName name="MesID43">'G-SII'!$A$28</definedName>
    <definedName name="MesID430">'Other measures'!$A$65</definedName>
    <definedName name="MesID431">'Other measures'!$A$66</definedName>
    <definedName name="MesID432">'G-SII'!$A$19</definedName>
    <definedName name="MesID433">'O-SII'!$A$123</definedName>
    <definedName name="MesID434">'G-SII'!$A$29</definedName>
    <definedName name="MesID435">'O-SII'!$A$43</definedName>
    <definedName name="MesID436">'O-SII'!$A$75</definedName>
    <definedName name="MesID437">SRB!$A$28</definedName>
    <definedName name="MesID438">'G-SII'!$A$14</definedName>
    <definedName name="MesID439">'O-SII'!$A$51</definedName>
    <definedName name="MesID44">'G-SII'!$A$30</definedName>
    <definedName name="MesID440">'G-SII'!$A$23</definedName>
    <definedName name="MesID441">'O-SII'!$A$83</definedName>
    <definedName name="MesID442">'O-SII'!$A$99</definedName>
    <definedName name="MesID443">'O-SII'!$A$87</definedName>
    <definedName name="MesID444">'Other measures'!$A$113</definedName>
    <definedName name="MesID445">'Other measures'!$A$114</definedName>
    <definedName name="MesID446">'Other measures'!$A$112</definedName>
    <definedName name="MesID448">'Other measures'!$A$41</definedName>
    <definedName name="MesID449">'O-SII'!$A$19</definedName>
    <definedName name="MesID45">'G-SII'!$A$31</definedName>
    <definedName name="MesID450">'Reciprocation (recognition)'!$A$94</definedName>
    <definedName name="MesID451">'Reciprocation (recognition)'!$A$39</definedName>
    <definedName name="MesID452">'Other measures'!$A$70</definedName>
    <definedName name="MesID453">CCoB!$A$28</definedName>
    <definedName name="MesID454">'Other measures'!$A$153</definedName>
    <definedName name="MesID455">'Other measures'!$A$120</definedName>
    <definedName name="MesID456">SRB!$A$37</definedName>
    <definedName name="MesID457">'Other measures'!$A$42</definedName>
    <definedName name="MesID458">'Reciprocation (recognition)'!$A$46</definedName>
    <definedName name="MesID459">'Reciprocation (recognition)'!$A$82</definedName>
    <definedName name="MesID46">SRB!$A$6</definedName>
    <definedName name="MesID460">'Reciprocation (recognition)'!$A$43</definedName>
    <definedName name="MesID461">'Other measures'!$A$154</definedName>
    <definedName name="MesID462">'Reciprocation (recognition)'!$A$50</definedName>
    <definedName name="MesID463">'Reciprocation (recognition)'!$A$32</definedName>
    <definedName name="MesID464">'Reciprocation (recognition)'!$A$70</definedName>
    <definedName name="MesID465">'O-SII'!$A$55</definedName>
    <definedName name="MesID466">'Reciprocation (recognition)'!$A$8</definedName>
    <definedName name="MesID467">'Reciprocation (recognition)'!$A$10</definedName>
    <definedName name="MesID468">'Reciprocation (recognition)'!$A$60</definedName>
    <definedName name="MesID469">'Reciprocation (recognition)'!$A$89</definedName>
    <definedName name="MesID470">'Reciprocation (recognition)'!$A$26</definedName>
    <definedName name="MesID471">'Reciprocation (recognition)'!$A$74</definedName>
    <definedName name="MesID472">SRB!$A$33</definedName>
    <definedName name="MesID473">'O-SII'!$A$95</definedName>
    <definedName name="MesID474">'O-SII'!$A$96</definedName>
    <definedName name="MesID475">'Reciprocation (recognition)'!$A$84</definedName>
    <definedName name="MesID476">'Reciprocation (recognition)'!$A$29</definedName>
    <definedName name="MesID477">'Reciprocation (recognition)'!$A$18</definedName>
    <definedName name="MesID478">'Reciprocation (recognition)'!$A$66</definedName>
    <definedName name="MesID479">'Reciprocation (recognition)'!$A$21</definedName>
    <definedName name="MesID48">SRB!$A$9</definedName>
    <definedName name="MesID480">'Reciprocation (recognition)'!$A$85</definedName>
    <definedName name="MesID481">'Reciprocation (recognition)'!$A$56</definedName>
    <definedName name="MesID482">'O-SII'!$A$40</definedName>
    <definedName name="MesID483">SRB!$A$21</definedName>
    <definedName name="MesID484">'Reciprocation (recognition)'!$A$37</definedName>
    <definedName name="MesID485">SRB!$A$27</definedName>
    <definedName name="MesID486">'O-SII'!$A$62</definedName>
    <definedName name="MesID487">'Reciprocation (recognition)'!$A$15</definedName>
    <definedName name="MesID488">'Reciprocation (recognition)'!$A$67</definedName>
    <definedName name="MesID489">'Other measures'!$A$10</definedName>
    <definedName name="MesID49">SRB!$A$11</definedName>
    <definedName name="MesID490">'Other measures'!$A$43</definedName>
    <definedName name="MesID491">'Other measures'!$A$63</definedName>
    <definedName name="MesID493">'Other measures'!$A$162</definedName>
    <definedName name="MesID494">'O-SII'!$A$97</definedName>
    <definedName name="MesID495">CCoB!$A$18</definedName>
    <definedName name="MesID496">CCoB!$A$19</definedName>
    <definedName name="MesID497">CCoB!$A$20</definedName>
    <definedName name="MesID498">CCoB!$A$21</definedName>
    <definedName name="MesID499">CCoB!$A$23</definedName>
    <definedName name="MesID5">'O-SII'!$A$21</definedName>
    <definedName name="MesID50">SRB!$A$12</definedName>
    <definedName name="MesID500">CCoB!$A$22</definedName>
    <definedName name="MesID501">CCoB!$A$33</definedName>
    <definedName name="MesID502">CCoB!$A$34</definedName>
    <definedName name="MesID504">CCoB!$A$44</definedName>
    <definedName name="MesID505">CCoB!$A$47</definedName>
    <definedName name="MesID506">CCoB!$A$6</definedName>
    <definedName name="MesID507">CCoB!$A$7</definedName>
    <definedName name="MesID508">CCoB!$A$43</definedName>
    <definedName name="MesID509">SRB!$A$26</definedName>
    <definedName name="MesID51">SRB!$A$16</definedName>
    <definedName name="MesID510">'Reciprocation (recognition)'!$A$78</definedName>
    <definedName name="MesID511">'O-SII'!$A$44</definedName>
    <definedName name="MesID512">'G-SII'!$A$6</definedName>
    <definedName name="MesID513">SRB!$A$22</definedName>
    <definedName name="MesID514">'O-SII'!$A$113</definedName>
    <definedName name="MesID515">SRB!$A$42</definedName>
    <definedName name="MesID516">'Other measures'!$A$155</definedName>
    <definedName name="MesID517">'Other measures'!$A$135</definedName>
    <definedName name="MesID518">'Other measures'!$A$136</definedName>
    <definedName name="MesID52">SRB!$A$15</definedName>
    <definedName name="MesID520">'Other measures'!$A$30</definedName>
    <definedName name="MesID521">'Other measures'!$A$31</definedName>
    <definedName name="MesID522">'Other measures'!$A$55</definedName>
    <definedName name="MesID524">'Other measures'!$A$69</definedName>
    <definedName name="MesID525">SRB!$A$14</definedName>
    <definedName name="MesID526">'O-SII'!$A$35</definedName>
    <definedName name="MesID527">'O-SII'!$A$100</definedName>
    <definedName name="MesID528">'Other measures'!$A$101</definedName>
    <definedName name="MesID529">'Other measures'!$A$99</definedName>
    <definedName name="MesID53">SRB!$A$20</definedName>
    <definedName name="MesID530">'Other measures'!$A$102</definedName>
    <definedName name="MesID531">'Other measures'!$A$100</definedName>
    <definedName name="MesID532">'O-SII'!$A$26</definedName>
    <definedName name="MesID533">'O-SII'!$A$60</definedName>
    <definedName name="MesID534">'O-SII'!$A$16</definedName>
    <definedName name="MesID536">'O-SII'!$A$124</definedName>
    <definedName name="MesID537">'O-SII'!$A$109</definedName>
    <definedName name="MesID538">'Reciprocation (recognition)'!$A$90</definedName>
    <definedName name="MesID54">SRB!$A$19</definedName>
    <definedName name="MesID540">'Reciprocation (recognition)'!$A$97</definedName>
    <definedName name="MesID543">'O-SII'!$A$66</definedName>
    <definedName name="MesID546">'O-SII'!$A$84</definedName>
    <definedName name="MesID549">'G-SII'!$A$27</definedName>
    <definedName name="MesID55">SRB!$A$23</definedName>
    <definedName name="MesID550">'O-SII'!$A$121</definedName>
    <definedName name="MesID551">'Other measures'!$A$121</definedName>
    <definedName name="MesID552">'Other measures'!$A$143</definedName>
    <definedName name="MesID556">'O-SII'!$A$128</definedName>
    <definedName name="MesID557">'G-SII'!$A$34</definedName>
    <definedName name="MesID559">'O-SII'!$A$56</definedName>
    <definedName name="MesID56">SRB!$A$30</definedName>
    <definedName name="MesID560">'O-SII'!$A$80</definedName>
    <definedName name="MesID561">'O-SII'!$A$70</definedName>
    <definedName name="MesID563">'O-SII'!$A$48</definedName>
    <definedName name="MesID564">'G-SII'!$A$10</definedName>
    <definedName name="MesID565">'O-SII'!$A$74</definedName>
    <definedName name="MesID566">'O-SII'!$A$105</definedName>
    <definedName name="MesID567">'O-SII'!$A$13</definedName>
    <definedName name="MesID568">'G-SII'!$A$20</definedName>
    <definedName name="MesID569">'Reciprocation (recognition)'!$A$38</definedName>
    <definedName name="MesID57">SRB!$A$32</definedName>
    <definedName name="MesID570">'Reciprocation (recognition)'!$A$30</definedName>
    <definedName name="MesID571">'Reciprocation (recognition)'!$A$47</definedName>
    <definedName name="MesID572">'Reciprocation (recognition)'!$A$86</definedName>
    <definedName name="MesID573">'Reciprocation (recognition)'!$A$40</definedName>
    <definedName name="MesID575">'O-SII'!$A$76</definedName>
    <definedName name="MesID576">SRB!$A$29</definedName>
    <definedName name="MesID577">'O-SII'!$A$117</definedName>
    <definedName name="MesID578">'Reciprocation (recognition)'!$A$79</definedName>
    <definedName name="MesID579">'O-SII'!$A$30</definedName>
    <definedName name="MesID58">SRB!$A$35</definedName>
    <definedName name="MesID580">'Reciprocation (recognition)'!$A$75</definedName>
    <definedName name="MesID581">'O-SII'!$A$92</definedName>
    <definedName name="MesID582">SRB!$A$31</definedName>
    <definedName name="MesID583">SRB!$A$38</definedName>
    <definedName name="MesID584">SRB!$A$8</definedName>
    <definedName name="MesID585">'Other measures'!$A$161</definedName>
    <definedName name="MesID586">'Other measures'!$A$110</definedName>
    <definedName name="MesID587">'Other measures'!$A$111</definedName>
    <definedName name="MesID588">'Reciprocation (recognition)'!$A$51</definedName>
    <definedName name="MesID589">'Reciprocation (recognition)'!$A$27</definedName>
    <definedName name="MesID59">SRB!$A$40</definedName>
    <definedName name="MesID591">'Reciprocation (recognition)'!$A$71</definedName>
    <definedName name="MesID592">'Reciprocation (recognition)'!$A$57</definedName>
    <definedName name="MesID594">'O-SII'!$A$52</definedName>
    <definedName name="MesID595">'O-SII'!$A$9</definedName>
    <definedName name="MesID596">'G-SII'!$A$15</definedName>
    <definedName name="MesID597">'O-SII'!$A$20</definedName>
    <definedName name="MesID598">'Reciprocation (recognition)'!$A$61</definedName>
    <definedName name="MesID599">'Reciprocation (recognition)'!$A$83</definedName>
    <definedName name="MesID6">'O-SII'!$A$27</definedName>
    <definedName name="MesID601">'Other measures'!$A$56</definedName>
    <definedName name="MesID61">SRB!$A$43</definedName>
    <definedName name="MesID62">CCoB!$A$8</definedName>
    <definedName name="MesID63">CCoB!$A$9</definedName>
    <definedName name="MesID64">CCoB!$A$10</definedName>
    <definedName name="MesID65">CCoB!$A$12</definedName>
    <definedName name="MesID66">CCoB!$A$13</definedName>
    <definedName name="MesID67">CCoB!$A$15</definedName>
    <definedName name="MesID68">CCoB!$A$16</definedName>
    <definedName name="MesID69">CCoB!$A$17</definedName>
    <definedName name="MesID7">'O-SII'!$A$31</definedName>
    <definedName name="MesID70">CCoB!$A$26</definedName>
    <definedName name="MesID71">CCoB!$A$24</definedName>
    <definedName name="MesID72">CCoB!$A$27</definedName>
    <definedName name="MesID73">CCoB!$A$29</definedName>
    <definedName name="MesID74">CCoB!$A$30</definedName>
    <definedName name="MesID75">CCoB!$A$31</definedName>
    <definedName name="MesID76">CCoB!$A$32</definedName>
    <definedName name="MesID77">CCoB!$A$35</definedName>
    <definedName name="MesID8">'O-SII'!$A$37</definedName>
    <definedName name="MesID80">CCoB!$A$36</definedName>
    <definedName name="MesID81">CCoB!$A$39</definedName>
    <definedName name="MesID83">CCoB!$A$41</definedName>
    <definedName name="MesID84">CCoB!$A$42</definedName>
    <definedName name="MesID85">CCoB!$A$45</definedName>
    <definedName name="MesID87">CCoB!$A$46</definedName>
    <definedName name="MesID88">'Other measures'!$A$8</definedName>
    <definedName name="MesID89">'Other measures'!$A$9</definedName>
    <definedName name="MesID9">'O-SII'!$A$36</definedName>
    <definedName name="MesID90">'Other measures'!$A$7</definedName>
    <definedName name="MesID91">'Other measures'!$A$17</definedName>
    <definedName name="MesID92">'Other measures'!$A$20</definedName>
    <definedName name="MesID95">'Other measures'!$A$22</definedName>
    <definedName name="MesID96">'Other measures'!$A$25</definedName>
    <definedName name="MesID97">'Other measures'!$A$26</definedName>
    <definedName name="MesID98">'Other measures'!$A$34</definedName>
    <definedName name="MesID99">'Reciprocation (recognition)'!$A$23</definedName>
    <definedName name="typeofmeasure" localSheetId="2">[1]Sheet1!$F$309:$F$326</definedName>
    <definedName name="typeofmeasure" localSheetId="4">#REF!</definedName>
    <definedName name="typeofmeasure" localSheetId="5">#REF!</definedName>
    <definedName name="typeofmeasure" localSheetId="0">[1]Sheet1!$F$309:$F$326</definedName>
    <definedName name="typeofmeasure">#REF!</definedName>
  </definedNames>
  <calcPr calcId="145621"/>
</workbook>
</file>

<file path=xl/calcChain.xml><?xml version="1.0" encoding="utf-8"?>
<calcChain xmlns="http://schemas.openxmlformats.org/spreadsheetml/2006/main">
  <c r="P13" i="15" l="1"/>
  <c r="AK12" i="15"/>
  <c r="P12" i="15"/>
  <c r="AG11" i="15"/>
  <c r="AD11" i="15"/>
  <c r="M11" i="15"/>
  <c r="T11" i="15"/>
  <c r="Z11" i="15"/>
  <c r="O11" i="15"/>
  <c r="AC11" i="15"/>
  <c r="N11" i="15"/>
  <c r="Q11" i="15"/>
  <c r="AI11" i="15"/>
  <c r="AF11" i="15"/>
  <c r="P11" i="15"/>
  <c r="AJ11" i="15"/>
  <c r="AA11" i="15"/>
  <c r="K11" i="15"/>
  <c r="J11" i="15"/>
  <c r="AE11" i="15"/>
  <c r="X11" i="15"/>
  <c r="V11" i="15"/>
  <c r="AH11" i="15"/>
  <c r="W11" i="15"/>
  <c r="U11" i="15"/>
  <c r="AK11" i="15"/>
  <c r="AE10" i="15"/>
  <c r="AI10" i="15"/>
  <c r="R10" i="15"/>
  <c r="AG9" i="15"/>
  <c r="M9" i="15"/>
  <c r="N9" i="15"/>
  <c r="L9" i="15"/>
  <c r="AL9" i="15"/>
  <c r="V9" i="15"/>
  <c r="R9" i="15"/>
  <c r="P9" i="15"/>
  <c r="AK9" i="15"/>
  <c r="AA9" i="15"/>
  <c r="AC9" i="15"/>
  <c r="S9" i="15"/>
  <c r="J9" i="15"/>
  <c r="Z9" i="15"/>
  <c r="AF9" i="15"/>
  <c r="AJ9" i="15"/>
  <c r="T9" i="15"/>
  <c r="W9" i="15"/>
  <c r="AE9" i="15"/>
  <c r="AB9" i="15"/>
  <c r="Y9" i="15"/>
  <c r="X9" i="15"/>
  <c r="AH9" i="15"/>
  <c r="K9" i="15"/>
  <c r="O9" i="15"/>
  <c r="AH8" i="15"/>
  <c r="AA8" i="15"/>
  <c r="Z8" i="15"/>
  <c r="P8" i="15"/>
  <c r="X8" i="15"/>
  <c r="AF8" i="15"/>
  <c r="AG8" i="15"/>
  <c r="U8" i="15"/>
  <c r="AI8" i="15"/>
  <c r="W8" i="15"/>
  <c r="Q8" i="15"/>
  <c r="T8" i="15"/>
  <c r="AJ8" i="15"/>
  <c r="AG7" i="15"/>
  <c r="M7" i="15"/>
  <c r="N7" i="15"/>
  <c r="L7" i="15"/>
  <c r="V7" i="15"/>
  <c r="Q7" i="15"/>
  <c r="AB7" i="15"/>
  <c r="AK7" i="15"/>
  <c r="J7" i="15"/>
  <c r="Y7" i="15"/>
  <c r="O7" i="15"/>
  <c r="AE7" i="15"/>
  <c r="AH7" i="15"/>
  <c r="AJ7" i="15"/>
  <c r="X7" i="15"/>
  <c r="AL7" i="15"/>
  <c r="W7" i="15"/>
  <c r="T7" i="15"/>
  <c r="AA7" i="15"/>
  <c r="Z7" i="15"/>
  <c r="P7" i="15"/>
  <c r="AF7" i="15"/>
  <c r="S7" i="15"/>
  <c r="AC6" i="15"/>
  <c r="S97" i="14"/>
  <c r="S96" i="14"/>
  <c r="S95" i="14"/>
  <c r="S94" i="14"/>
  <c r="S93" i="14"/>
  <c r="S92" i="14"/>
  <c r="S91" i="14"/>
  <c r="S90" i="14"/>
  <c r="S89" i="14"/>
  <c r="S88" i="14"/>
  <c r="S87" i="14"/>
  <c r="S86" i="14"/>
  <c r="S85" i="14"/>
  <c r="S84" i="14"/>
  <c r="S83" i="14"/>
  <c r="S82" i="14"/>
  <c r="S81" i="14"/>
  <c r="S80" i="14"/>
  <c r="S79" i="14"/>
  <c r="S78" i="14"/>
  <c r="S77" i="14"/>
  <c r="S76" i="14"/>
  <c r="S75" i="14"/>
  <c r="S74" i="14"/>
  <c r="S73" i="14"/>
  <c r="S72" i="14"/>
  <c r="S71" i="14"/>
  <c r="S70" i="14"/>
  <c r="S69" i="14"/>
  <c r="S68" i="14"/>
  <c r="S67" i="14"/>
  <c r="S66" i="14"/>
  <c r="S65" i="14"/>
  <c r="S64" i="14"/>
  <c r="S63" i="14"/>
  <c r="S62" i="14"/>
  <c r="S61" i="14"/>
  <c r="S60" i="14"/>
  <c r="S59" i="14"/>
  <c r="S58" i="14"/>
  <c r="S57" i="14"/>
  <c r="S56" i="14"/>
  <c r="S55" i="14"/>
  <c r="S54" i="14"/>
  <c r="S53" i="14"/>
  <c r="S52" i="14"/>
  <c r="S51" i="14"/>
  <c r="S50" i="14"/>
  <c r="S49" i="14"/>
  <c r="S48" i="14"/>
  <c r="S47" i="14"/>
  <c r="S46" i="14"/>
  <c r="S45" i="14"/>
  <c r="S44" i="14"/>
  <c r="S43" i="14"/>
  <c r="S42" i="14"/>
  <c r="S41" i="14"/>
  <c r="S40" i="14"/>
  <c r="S39" i="14"/>
  <c r="S38" i="14"/>
  <c r="S37" i="14"/>
  <c r="S36" i="14"/>
  <c r="S35" i="14"/>
  <c r="S34" i="14"/>
  <c r="S33" i="14"/>
  <c r="S32" i="14"/>
  <c r="S31" i="14"/>
  <c r="S30" i="14"/>
  <c r="S29" i="14"/>
  <c r="S28" i="14"/>
  <c r="S27" i="14"/>
  <c r="S26" i="14"/>
  <c r="S25" i="14"/>
  <c r="S24" i="14"/>
  <c r="S23" i="14"/>
  <c r="S22" i="14"/>
  <c r="S21" i="14"/>
  <c r="S20" i="14"/>
  <c r="S19" i="14"/>
  <c r="S18" i="14"/>
  <c r="S17" i="14"/>
  <c r="S16" i="14"/>
  <c r="S15" i="14"/>
  <c r="S14" i="14"/>
  <c r="S13" i="14"/>
  <c r="S12" i="14"/>
  <c r="S11" i="14"/>
  <c r="S10" i="14"/>
  <c r="S9" i="14"/>
  <c r="S8" i="14"/>
  <c r="S7" i="14"/>
  <c r="S6" i="14"/>
</calcChain>
</file>

<file path=xl/sharedStrings.xml><?xml version="1.0" encoding="utf-8"?>
<sst xmlns="http://schemas.openxmlformats.org/spreadsheetml/2006/main" count="4338" uniqueCount="1294">
  <si>
    <t>Country</t>
  </si>
  <si>
    <t>Authority</t>
  </si>
  <si>
    <t>Type of measure</t>
  </si>
  <si>
    <t>Finland</t>
  </si>
  <si>
    <t>Pillar II</t>
  </si>
  <si>
    <t>Austria</t>
  </si>
  <si>
    <t>Belgium</t>
  </si>
  <si>
    <t>Croatia</t>
  </si>
  <si>
    <t>Cyprus</t>
  </si>
  <si>
    <t>Denmark</t>
  </si>
  <si>
    <t>Estonia</t>
  </si>
  <si>
    <t>France</t>
  </si>
  <si>
    <t>Germany</t>
  </si>
  <si>
    <t>Italy</t>
  </si>
  <si>
    <t>Latvia</t>
  </si>
  <si>
    <t>Lithuania</t>
  </si>
  <si>
    <t>Malta</t>
  </si>
  <si>
    <t>Netherlands</t>
  </si>
  <si>
    <t>Poland</t>
  </si>
  <si>
    <t>Slovakia</t>
  </si>
  <si>
    <t>Slovenia</t>
  </si>
  <si>
    <t>Sweden</t>
  </si>
  <si>
    <t>Czech Republic</t>
  </si>
  <si>
    <t>Ireland</t>
  </si>
  <si>
    <t>Luxembourg</t>
  </si>
  <si>
    <t>Hungary</t>
  </si>
  <si>
    <t>Norway</t>
  </si>
  <si>
    <t>Bulgaria</t>
  </si>
  <si>
    <t>Romania</t>
  </si>
  <si>
    <t>Greece</t>
  </si>
  <si>
    <t>Spain</t>
  </si>
  <si>
    <t>Portugal</t>
  </si>
  <si>
    <t>Capital conservation buffer</t>
  </si>
  <si>
    <t>Debt-service-to-income (DSTI)</t>
  </si>
  <si>
    <t>Leverage ratio</t>
  </si>
  <si>
    <t>Loan amortisation</t>
  </si>
  <si>
    <t>Loan maturity</t>
  </si>
  <si>
    <t>Loss-given-default (LGD)</t>
  </si>
  <si>
    <t>Loan-to-deposit (LTD)</t>
  </si>
  <si>
    <t>Loan-to-income (LTI)</t>
  </si>
  <si>
    <t>Loan-to-value (LTV)</t>
  </si>
  <si>
    <t>Risk weights</t>
  </si>
  <si>
    <t>Systemic risk buffer (SRB)</t>
  </si>
  <si>
    <t>Exposure concentration</t>
  </si>
  <si>
    <t>Misaligned incentives</t>
  </si>
  <si>
    <t>Resilience of financial infrastructures</t>
  </si>
  <si>
    <t>Other systemically important institutions (O-SII) buffer</t>
  </si>
  <si>
    <t xml:space="preserve">Other </t>
  </si>
  <si>
    <t>United Kingdom</t>
  </si>
  <si>
    <t>Credit growth and leverage</t>
  </si>
  <si>
    <t>Maturity mismatch and market illiquidity</t>
  </si>
  <si>
    <t>Stress test / sensitivity test</t>
  </si>
  <si>
    <t>Liquidity ratio</t>
  </si>
  <si>
    <t>Year initiative</t>
  </si>
  <si>
    <t>Global systemically important institutions (G-SII) buffer</t>
  </si>
  <si>
    <t>Description of measure</t>
  </si>
  <si>
    <t>Present status of measure</t>
  </si>
  <si>
    <t>Basis in Union law</t>
  </si>
  <si>
    <t xml:space="preserve">National measures of macroprudential interest in the EU/EEA </t>
  </si>
  <si>
    <t>Disclamer:</t>
  </si>
  <si>
    <t>of which the ESRB is aware</t>
  </si>
  <si>
    <t>Last update:</t>
  </si>
  <si>
    <r>
      <t>Capital Buffers</t>
    </r>
    <r>
      <rPr>
        <sz val="11"/>
        <color theme="1"/>
        <rFont val="Calibri"/>
        <family val="2"/>
        <scheme val="minor"/>
      </rPr>
      <t xml:space="preserve"> (sorted by country)</t>
    </r>
  </si>
  <si>
    <t>Other measures</t>
  </si>
  <si>
    <t>i.e.</t>
  </si>
  <si>
    <t>CCoB - Capital Conservation Buffer</t>
  </si>
  <si>
    <t>G-SII buffer - Global Systemically Important Institution Buffer</t>
  </si>
  <si>
    <t>O-SII buffer - Other Systemically Important Institution Buffer</t>
  </si>
  <si>
    <t>SRB - Systemic Risk Buffer</t>
  </si>
  <si>
    <t>&lt; Table of Contents</t>
  </si>
  <si>
    <t>Systemic Risk Buffer</t>
  </si>
  <si>
    <t>Intermediate Objective</t>
  </si>
  <si>
    <t>Global Systemically Important Institution Buffer</t>
  </si>
  <si>
    <t>Other Systemically Important Institution Buffer</t>
  </si>
  <si>
    <t>The setting of countercyclical capital buffer rates is since early 2016 no longer included in this overview; decisions on these rates are now published on a dedicated page on the ESRB website:</t>
  </si>
  <si>
    <t>Glossary</t>
  </si>
  <si>
    <t>Alternative Investment Fund Managers Directive</t>
  </si>
  <si>
    <t>Capital Requirements Directive</t>
  </si>
  <si>
    <t>Capital Requirements Regulation</t>
  </si>
  <si>
    <t xml:space="preserve">Contacts: </t>
  </si>
  <si>
    <t xml:space="preserve">AIFMD: </t>
  </si>
  <si>
    <t xml:space="preserve">CRD: </t>
  </si>
  <si>
    <t xml:space="preserve">CRR: </t>
  </si>
  <si>
    <t>One of the five intermediate objetives as defined in the ESRB Recommendation of 4 April 2013 (ESRB/2013/1):</t>
  </si>
  <si>
    <t>Countercyclical capital buffer (CCyB)</t>
  </si>
  <si>
    <t>Capital conservation buffer (CCoB)</t>
  </si>
  <si>
    <t>AT</t>
  </si>
  <si>
    <t>BE</t>
  </si>
  <si>
    <t>BG</t>
  </si>
  <si>
    <t>HR</t>
  </si>
  <si>
    <t>CY</t>
  </si>
  <si>
    <t>CZ</t>
  </si>
  <si>
    <t>DK</t>
  </si>
  <si>
    <t>EE</t>
  </si>
  <si>
    <t>FI</t>
  </si>
  <si>
    <t>FR</t>
  </si>
  <si>
    <t>DE</t>
  </si>
  <si>
    <t>GR</t>
  </si>
  <si>
    <t>HU</t>
  </si>
  <si>
    <t>IE</t>
  </si>
  <si>
    <t>IT</t>
  </si>
  <si>
    <t>LV</t>
  </si>
  <si>
    <t>LT</t>
  </si>
  <si>
    <t>LU</t>
  </si>
  <si>
    <t>MT</t>
  </si>
  <si>
    <t>NL</t>
  </si>
  <si>
    <t>NO</t>
  </si>
  <si>
    <t>PL</t>
  </si>
  <si>
    <t>PT</t>
  </si>
  <si>
    <t>RO</t>
  </si>
  <si>
    <t>SK</t>
  </si>
  <si>
    <t>SI</t>
  </si>
  <si>
    <t>ES</t>
  </si>
  <si>
    <t>SE</t>
  </si>
  <si>
    <t>UK</t>
  </si>
  <si>
    <t>- Credit growth and leverage</t>
  </si>
  <si>
    <t>- Maturity mismatch and market illiquidity</t>
  </si>
  <si>
    <t>- Exposure concentration</t>
  </si>
  <si>
    <t>- Misaligned incentives</t>
  </si>
  <si>
    <t>- Resilience of financial infrastructures</t>
  </si>
  <si>
    <t>Measure</t>
  </si>
  <si>
    <t>Lists</t>
  </si>
  <si>
    <t>Intermediate objective</t>
  </si>
  <si>
    <t xml:space="preserve">Intermediary objective: </t>
  </si>
  <si>
    <t>Type of exposures applied to</t>
  </si>
  <si>
    <t>ESRB notified on</t>
  </si>
  <si>
    <t>Decision made on</t>
  </si>
  <si>
    <t>Measure becomes active on</t>
  </si>
  <si>
    <t>Reciprocating countries</t>
  </si>
  <si>
    <t>Related links</t>
  </si>
  <si>
    <t>Reciprocation (recognition) measures - apart from recognition of shorter transitionary periods for capital conservation buffer and countercyclical capital buffer</t>
  </si>
  <si>
    <t>https://www.esrb.europa.eu/national_policy/ccb/applicable/html/index.en.html</t>
  </si>
  <si>
    <t>Has the measure been revoked or replaced?</t>
  </si>
  <si>
    <t>Note of revocation/replacement</t>
  </si>
  <si>
    <t>ESRB recommended reciprocation</t>
  </si>
  <si>
    <t>CCyB - Countercyclical Capital Buffer</t>
  </si>
  <si>
    <t>Countercyclical Capital Buffer</t>
  </si>
  <si>
    <t>Relevant dates</t>
  </si>
  <si>
    <t>Revocation/replacement</t>
  </si>
  <si>
    <t>ESRB recommendation on Reciprocity</t>
  </si>
  <si>
    <t>Number of reciprocations</t>
  </si>
  <si>
    <t>Reciprocation</t>
  </si>
  <si>
    <t>De minimis exemption</t>
  </si>
  <si>
    <t>Additional information on reciprocation</t>
  </si>
  <si>
    <t>Reciprocity has been requested</t>
  </si>
  <si>
    <t>Reciprocation has been requested</t>
  </si>
  <si>
    <t>Reference of measure</t>
  </si>
  <si>
    <t>Year of initiative</t>
  </si>
  <si>
    <t>Basis in Union/ National law</t>
  </si>
  <si>
    <t>Date of revocation/ replacement</t>
  </si>
  <si>
    <t>Note of revocation/ replacement</t>
  </si>
  <si>
    <t>Reference of reciprocated measure</t>
  </si>
  <si>
    <t>Matrix of reciprocation</t>
  </si>
  <si>
    <t>Reciprocation of measures</t>
  </si>
  <si>
    <t>Number of systemically important institutions</t>
  </si>
  <si>
    <t>New entry</t>
  </si>
  <si>
    <t>Parent measure</t>
  </si>
  <si>
    <t>Barbara Jeanne Attinger, barbara-jeanne.attinger@ecb.europa.eu, notifications@ecb.europa.eu +49 69 13 44 7984</t>
  </si>
  <si>
    <t>AT.CCOB.506</t>
  </si>
  <si>
    <t>Finanzmarktaufsicht</t>
  </si>
  <si>
    <t>The capital conservation buffer is applied from January 1, 2015. It will be phased in gradually so the buffer is 0 in 2015, 0.625 per cent in 2016, 1.25 per cent in 2017, 1.875 per cent in 2018 and 2.5 per cent in 2019.</t>
  </si>
  <si>
    <t>Art. 160(6) CRD</t>
  </si>
  <si>
    <t>is currently applicable</t>
  </si>
  <si>
    <t>BE.CCOB.507</t>
  </si>
  <si>
    <t>Banque Nationale de Belgique / Nationale Bank van België</t>
  </si>
  <si>
    <t>BG.CCOB.62</t>
  </si>
  <si>
    <t>Българска народна банка (Bulgarian National Bank)</t>
  </si>
  <si>
    <t>Early introduction at 2.5% level</t>
  </si>
  <si>
    <t>http://www.bnb.bg/PressOffice/POPressReleases/POPRDate/PR_20140529_EN;  http://www.bnb.bg/bnbweb/groups/public/documents/bnb_law/regulations_capital_buffers_en.pdf</t>
  </si>
  <si>
    <t>HR.CCOB.63</t>
  </si>
  <si>
    <t xml:space="preserve">Hrvatska Narodna Banka </t>
  </si>
  <si>
    <t>Early introduction: at 2.5% level.</t>
  </si>
  <si>
    <t>HR.ECCO.64</t>
  </si>
  <si>
    <t>Hrvatska Agencija za Nadzor Financijskih Usluga (HANFA)</t>
  </si>
  <si>
    <t>Exemption of small and medium-sized investment firms from capital conservation buffer.</t>
  </si>
  <si>
    <t>Art. 129(2) CRD</t>
  </si>
  <si>
    <t>CY.CCOB.389</t>
  </si>
  <si>
    <t>Central Bank of Cyprus</t>
  </si>
  <si>
    <t>The capital conservation buffer had been fully phased-in (2,5%) in 2013 by amending the Business of Credit Institutions Laws. These Laws, were amended on 17 February 2017 and as of that date the capital conservation buffer was phased in as per the transitional period under the CRD i.e. (a) 0.625% until 31 December 2016 (b) 1.25 for the period 1 January 2017 until 31 December 2017 (c) 1.875% for the period from 1 January 2018 until 31 December 2018.  The requirements referred to in point (a) above entered retrospectively into force as from 1 January 2016 and the requirements of point (b) entered retroactively into force as from 1 January 2017.</t>
  </si>
  <si>
    <t>Art. 160 CRD</t>
  </si>
  <si>
    <t>https://www.centralbank.cy/images/media/pdf/GR5_2017_Amendment_BL.pdf</t>
  </si>
  <si>
    <t>CY.CCOB.65</t>
  </si>
  <si>
    <t>Early introduction at 2.5% level.</t>
  </si>
  <si>
    <t>National law</t>
  </si>
  <si>
    <t>Not Active</t>
  </si>
  <si>
    <t>http://www.centralbank.gov.cy/media/pdf/EN_BL_up_to_6th_amendment_of_2015.pdf</t>
  </si>
  <si>
    <t>CZ.CCOB.66</t>
  </si>
  <si>
    <t>Česká národní banka</t>
  </si>
  <si>
    <t>DK.CCOB.363</t>
  </si>
  <si>
    <t>Erhvervs-og Vaekstminister (Minister of Business and Growth)</t>
  </si>
  <si>
    <t>The capital conservation buffer is applied to all Danish institutions from January 1, 2015. It will be phased in gradually so the buffer is 0 in 2015, 0.625 per cent in 2016, 1.25 per cent in 2017, 1.875 per cent in 2018 and 2.5 per cent in 2019.</t>
  </si>
  <si>
    <t>DK.ECCO.67</t>
  </si>
  <si>
    <t>Exemption of small and medium-sized investment firms from the capital conservation buffer</t>
  </si>
  <si>
    <t>EE.CCOB.68</t>
  </si>
  <si>
    <t>Eesti Pank</t>
  </si>
  <si>
    <t>FI.CCOB.69</t>
  </si>
  <si>
    <t>Finanssivalvonta</t>
  </si>
  <si>
    <t>FR.CCOB.495</t>
  </si>
  <si>
    <t>Haut Conseil de Stabilité Financière</t>
  </si>
  <si>
    <t>DE.CCOB.496</t>
  </si>
  <si>
    <t>Bundesanstalt für Finanzdienstleistungsaufsicht</t>
  </si>
  <si>
    <t>GR.CCOB.497</t>
  </si>
  <si>
    <t>Bank of Greece</t>
  </si>
  <si>
    <t>HU.CCOB.498</t>
  </si>
  <si>
    <t>Magyar Nemzeti Bank</t>
  </si>
  <si>
    <t>IS.CCOB.500</t>
  </si>
  <si>
    <t>Iceland</t>
  </si>
  <si>
    <t>Financial Supervisory Authority of Iceland</t>
  </si>
  <si>
    <t>https://en.fme.is/supervision/financial-stability/capital-buffers/</t>
  </si>
  <si>
    <t>IE.CCOB.499</t>
  </si>
  <si>
    <t>Central Bank of Ireland</t>
  </si>
  <si>
    <t>IT.ECCO.71</t>
  </si>
  <si>
    <t>Banca d'Italia</t>
  </si>
  <si>
    <t>Exemption of small and medium-sized investment firms from capital conservation buffer</t>
  </si>
  <si>
    <t>IT.CCOB.393</t>
  </si>
  <si>
    <t>This decision amends the one made in 2013, when the CRD IV was transposed, to bring forward the application of the ‘fully loaded’ buffer (2.5 per cent of risk-weighted assets) on a consolidated basis for banking groups and individually for stand-alone banks.  Gradual phasing-in of the Capital Conservation Buffer in line with Art. 160(6) of the CRD IV, as follows: 1.250% from 1 January 2017 to 31 December 2017; 1.875% from 1 January 2018 to 31 December 2018; 2.5% from 1 January 2019.</t>
  </si>
  <si>
    <t>https://www.bancaditalia.it/compiti/stabilita-finanziaria/politica-macroprudenziale/applicazione-riserva-conserv-capitale/index.html?com.dotmarketing.htmlpage.language=1</t>
  </si>
  <si>
    <t>IT.CCOB.70</t>
  </si>
  <si>
    <t>LV.CCOB.72</t>
  </si>
  <si>
    <t>Finanšu un kapitāla tirgus komisija (Financial and Capital Market Commission)</t>
  </si>
  <si>
    <t>Early introduction at 2.5% level,</t>
  </si>
  <si>
    <t>LI.CCOB.453</t>
  </si>
  <si>
    <t>Liechtenstein</t>
  </si>
  <si>
    <t>Financial Market Authority (FMA)</t>
  </si>
  <si>
    <t>Early introduction of the capital conservation buffer.</t>
  </si>
  <si>
    <t>National law / Art. 160(6) CRD</t>
  </si>
  <si>
    <t>LT.CCOB.73</t>
  </si>
  <si>
    <t>Lietuvos bankas</t>
  </si>
  <si>
    <t>LU.ECCO.74</t>
  </si>
  <si>
    <t>Commission de Surveillance du Secteur Financier</t>
  </si>
  <si>
    <t>Exemption of small and medium-sized investment firms from CCOB</t>
  </si>
  <si>
    <t>http://www.bcl.lu/fr/stabilite_surveillance/CRS/CRS2015001.pdf_x000D_
_x000D_
http://www.cssf.lu/fileadmin/files/Lois_reglements/Legislation/RG_CSSF/RCSSF_No15-05.pdf</t>
  </si>
  <si>
    <t>LU.CCOB.75</t>
  </si>
  <si>
    <t>http://www.cssf.lu/fileadmin/files/Lois_reglements/Legislation/RG_CSSF/RCSSF_No14-01.pdf</t>
  </si>
  <si>
    <t>MT.ECCO.76</t>
  </si>
  <si>
    <t>Malta Financial Services Authority</t>
  </si>
  <si>
    <t>Exemption of small and medium-sized investment firms from the requirement to maintain a capital conservation buffer.</t>
  </si>
  <si>
    <t>MT.CCOB.501</t>
  </si>
  <si>
    <t>https://www.mfsa.com.mt/pages/readfile.aspx?f=/files/LegislationRegulation/regulation/banking/creditInstitutions/rules/20150413%20Banking%20Rule%20BR15.pdf</t>
  </si>
  <si>
    <t>NL.CCOB.502</t>
  </si>
  <si>
    <t>De Nederlandsche Bank</t>
  </si>
  <si>
    <t>NO.CCOB.77</t>
  </si>
  <si>
    <t>Finansdepartementet (Ministry of Finance)</t>
  </si>
  <si>
    <t>PL.CCOB.80</t>
  </si>
  <si>
    <t>Komitet Stabilności Finansowej (Financial Stability Committee)</t>
  </si>
  <si>
    <t>Shorter transitional periods for capital conservation buffer according to Article 84 of the Act</t>
  </si>
  <si>
    <t>http://www.nbp.pl/macroprudentialsupervision/komunikaty/2015-12-23.aspx</t>
  </si>
  <si>
    <t>PL.ECCO.220</t>
  </si>
  <si>
    <t>Exemption of micro, small and medium-sized investment firms from the requirement to maintain a capital conservation buffer</t>
  </si>
  <si>
    <t>PT.CCOB.247</t>
  </si>
  <si>
    <t>Banco de Portugal</t>
  </si>
  <si>
    <t>Implementation of the capital conservation buffer through the transitional period. Revoking the former requirement for an early implementation of the CCoB.</t>
  </si>
  <si>
    <t>PT.CCOB.81</t>
  </si>
  <si>
    <t>RO.CCOB.221</t>
  </si>
  <si>
    <t>Banca Naţională a României</t>
  </si>
  <si>
    <t>Recommendation of National Committee for Financial Stability to implement the capital conservation buffer in four equal steps of 0.625% per annum in period 2016-2019.</t>
  </si>
  <si>
    <t>SK.ECCO.83</t>
  </si>
  <si>
    <t xml:space="preserve">Národná banka Slovenska </t>
  </si>
  <si>
    <t>SK.CCOB.84</t>
  </si>
  <si>
    <t>Early introduction of capital conservation buffer.</t>
  </si>
  <si>
    <t>SI.CCOB.508</t>
  </si>
  <si>
    <t xml:space="preserve">Banka Slovenije </t>
  </si>
  <si>
    <t>ES.CCOB.504</t>
  </si>
  <si>
    <t>Banco de España</t>
  </si>
  <si>
    <t>SE.CCOB.85</t>
  </si>
  <si>
    <t>Finansinspektionen</t>
  </si>
  <si>
    <t>UK.ECCO.87</t>
  </si>
  <si>
    <t>Financial Conduct Authority</t>
  </si>
  <si>
    <t>UK.CCOB.505</t>
  </si>
  <si>
    <t>Prudential Regulation Authority</t>
  </si>
  <si>
    <t>AT.OSII.1</t>
  </si>
  <si>
    <t xml:space="preserve">Identification of seven O-SIIs with corresponding buffer rates. </t>
  </si>
  <si>
    <t>Art. 131 CRD</t>
  </si>
  <si>
    <t>AT.OSII.324</t>
  </si>
  <si>
    <t>Identification of seven O-SIIs.</t>
  </si>
  <si>
    <t>AT.OSII.424</t>
  </si>
  <si>
    <t>Identification of six O-SIIs.</t>
  </si>
  <si>
    <t>AT.OSII.595</t>
  </si>
  <si>
    <t>NEW</t>
  </si>
  <si>
    <t>Identification of nine O-SIIs.</t>
  </si>
  <si>
    <t>BE.OSII.2</t>
  </si>
  <si>
    <t>Identification of 8 O-SIIs and their corresponding O-SII buffer rates. There are 2 O-SII buffer rates (1.5% and 0.75%) and these rates will be phased in over 3 years, starting from 1 January 2016 onwards.</t>
  </si>
  <si>
    <t>https://www.nbb.be/en/financial-oversight/macroprudential-supervision/macroprudential-instruments/other-systemically</t>
  </si>
  <si>
    <t>BE.OSII.357</t>
  </si>
  <si>
    <t>Identification of eight O-SIIs.</t>
  </si>
  <si>
    <t>BE.OSII.422</t>
  </si>
  <si>
    <t>BE.OSII.567</t>
  </si>
  <si>
    <t>BG.OSII.317</t>
  </si>
  <si>
    <t>Identification of ten O-SIIs.</t>
  </si>
  <si>
    <t>http://bnb.bg/PressOffice/POPressReleases/POPRDate/PR_20161212_EN</t>
  </si>
  <si>
    <t>BG.OSII.415</t>
  </si>
  <si>
    <t>Identification of eleven O-SIIs.</t>
  </si>
  <si>
    <t>http://www.bnb.bg/PressOffice/POPressReleases/POPRDate/PR_20171201_EN</t>
  </si>
  <si>
    <t>BG.OSII.534</t>
  </si>
  <si>
    <t>http://www.bnb.bg/PressOffice/POPressReleases/POPRDate/PR_20181105_EN</t>
  </si>
  <si>
    <t>HR.OSII.3</t>
  </si>
  <si>
    <t xml:space="preserve">Identification of nine O-SIIs with corresponding buffer rates. </t>
  </si>
  <si>
    <t>https://www.hnb.hr/documents/20182/2293886/tf-s-sjo-spo-pdf-e-info-vazne-ki-26-02-2016.pdf/f2ac7fb5-35ce-4cc6-accf-cfde29f7e312</t>
  </si>
  <si>
    <t>HR.OSII.332</t>
  </si>
  <si>
    <t>http://www.hnb.hr/documents/20182/735490/tf-s-sjo-spo-pdf-e-info-vazne-ki-29-12-2016.pdf/bac6c873-a959-4ff1-834e-2bd6f34380ca</t>
  </si>
  <si>
    <t>HR.OSII.449</t>
  </si>
  <si>
    <t>https://www.hnb.hr/documents/20182/2293349/e-priopcenje-preispitivanje-sistemski-vaznih-ki-u-RH_22-2-2018.pdf/cb8b76ed-6aef-4a4d-aac0-defa83565ccd</t>
  </si>
  <si>
    <t>HR.OSII.597</t>
  </si>
  <si>
    <t>CY.OSII.5</t>
  </si>
  <si>
    <t>Identification of six O-SIIs and corresponding buffer rates.</t>
  </si>
  <si>
    <t>http://www.centralbank.gov.cy/nqcontent.cfm?a_id=15136&amp;lang=en</t>
  </si>
  <si>
    <t>CY.OSII.4</t>
  </si>
  <si>
    <t>Identification of six investment firms as O-SIIs with corresponding buffer rates.</t>
  </si>
  <si>
    <t>CY.OSII.306</t>
  </si>
  <si>
    <t>Identification of six credit insitutions O-SIIs and corresponding buffer rates.</t>
  </si>
  <si>
    <t>http://www.centralbank.gov.cy/nqcontent.cfm?a_id=15672&amp;lang=en</t>
  </si>
  <si>
    <t>CY.OSII.373</t>
  </si>
  <si>
    <t>Identification of four investment firms as O-SIIs and corresponding buffer rates.</t>
  </si>
  <si>
    <t>https://www.centralbank.cy/en/financial-stability/macroprudential-policy-decisions/o-sii-capital-buffer-for-other-systemically-important-institutions-investment-firms</t>
  </si>
  <si>
    <t>CY.OSII.376</t>
  </si>
  <si>
    <t>Identification of six credit institutions as O-SIIs and corresponding buffer rates.</t>
  </si>
  <si>
    <t>yes</t>
  </si>
  <si>
    <t>The measure has been replaced before the date of application.</t>
  </si>
  <si>
    <t>https://www.centralbank.cy/en/financial-stability/macroprudential-policy-decisions/o-sii-capital-buffer-for-other-systemically-important-institutions-credit-institutions</t>
  </si>
  <si>
    <t>CY.OSII.532</t>
  </si>
  <si>
    <t>Identification of five credit institutions as O-SIIs and corresponding buffer rates.</t>
  </si>
  <si>
    <t>CZ.OSII.6</t>
  </si>
  <si>
    <t>Identification of seven O-SIIs. In accordance with Article 9 of the EBA Guidelines, the CNB also raised the threshold for designating relevant entities to 425 basis points so as to ensure the homogeneity of the group of O-SIIs designated in this way.</t>
  </si>
  <si>
    <t>CZ.OSII.307</t>
  </si>
  <si>
    <t>Identification of seven O-SIIs. In accordance with Article 9 of the EBA Guidelines, the CNB also raised the threshold for designating relevant entities to 425 basis points so as to ensure the homogeneity of the group of O-SIIs designated in this way. Furthermore, in accordance with Article 13 of the EBA Guidelines, the CNB assessed whether further relevant institutions should be designated as O-SIIs.</t>
  </si>
  <si>
    <t>http://www.cnb.cz/en/financial_stability/macroprudential_policy/list_other_systemically_important_institutions/index.html</t>
  </si>
  <si>
    <t>CZ.OSII.405</t>
  </si>
  <si>
    <t>Identification of seven O-SIIs. No buffer is applied.</t>
  </si>
  <si>
    <t>CZ.OSII.579</t>
  </si>
  <si>
    <t>Identification of seven O-SIIs. No buffer is applied. However, an institution-specific systemic risk buffer applies.</t>
  </si>
  <si>
    <t>http://www.cnb.cz/cs/financni_stabilita/makroobezretnostni_politika/seznam_jinych_vyznamnych_instituci/index.html</t>
  </si>
  <si>
    <t>DK.OSII.7</t>
  </si>
  <si>
    <t>Finanstilsynet</t>
  </si>
  <si>
    <t>Identification of 5 sub-categories of O-SIIs and 6 individual O-SIIs. Denmark applies an SRB on the identified O-SIIs.</t>
  </si>
  <si>
    <t>DK.OSII.266</t>
  </si>
  <si>
    <t>2016 identification of 6 individual O-SIIs. Denmark applies an SRB on the identified O-SIIs.</t>
  </si>
  <si>
    <t>http://www.finanstilsynet.dk/da/Nyheder%20og%20presse/Pressemeddelelser/2016/PM-Aarlig-udpegning-af-SIFI-institutter</t>
  </si>
  <si>
    <t>DK.OSII.345</t>
  </si>
  <si>
    <t>Identification of six individual O-SIIs. Denmark applies a SRB on the identified O-SIIs.</t>
  </si>
  <si>
    <t>DK.OSII.386</t>
  </si>
  <si>
    <t>http://em.dk/nyheder/2017/10-02-sifibufferkrav-2018</t>
  </si>
  <si>
    <t>DK.OSII.526</t>
  </si>
  <si>
    <t>EE.OSII.9</t>
  </si>
  <si>
    <t>Identification of two O-SIIs, buffer rate was expected to be set in the first half of 2016.</t>
  </si>
  <si>
    <t>Art. 131(5) CRD</t>
  </si>
  <si>
    <t>EE.OSII.8</t>
  </si>
  <si>
    <t xml:space="preserve">Determination of buffer rates for two O-SIIs. </t>
  </si>
  <si>
    <t>http://www.eestipank.ee/en/financial-stability/systemically-important-credit-institutions</t>
  </si>
  <si>
    <t>EE.OSII.305</t>
  </si>
  <si>
    <t>Buffer rate confirmed unchanged.</t>
  </si>
  <si>
    <t>EE.OSII.418</t>
  </si>
  <si>
    <t>Determination of buffer rates for three O-SIIs.</t>
  </si>
  <si>
    <t>https://www.riigiteataja.ee/akt/105122017014</t>
  </si>
  <si>
    <t>EE.OSII.482</t>
  </si>
  <si>
    <t>FI.OSII.10</t>
  </si>
  <si>
    <t>Identification of four O-SIIs and the corresponding buffer rates.</t>
  </si>
  <si>
    <t>http://www.finanssivalvonta.fi/en/Publications/Press_releases/pages/12_2015.aspx</t>
  </si>
  <si>
    <t>FI.OSII.361</t>
  </si>
  <si>
    <t>Identification of four O-SIIs. No formal decision regarding O-SII buffers have been made in 2016. Buffers were reviewed by FIN-FSA staff in June 2016.</t>
  </si>
  <si>
    <t>FI.OSII.435</t>
  </si>
  <si>
    <t>Identification of four O-SIIs and the setting of corresponding buffer rates without a phase-in period.</t>
  </si>
  <si>
    <t>http://www.finanssivalvonta.fi/en/Publications/Press_releases/Pages/22_2017.aspx</t>
  </si>
  <si>
    <t>FI.OSII.511</t>
  </si>
  <si>
    <t>Identification of three O-SIIs and the setting of corresponding buffer rates without a phase-in period.</t>
  </si>
  <si>
    <t>FR.OSII.11</t>
  </si>
  <si>
    <t xml:space="preserve">Autorité de Contrȏle Prudentiel et de Résolution </t>
  </si>
  <si>
    <t>Identification of six O-SIIs and corresponding O-SII buffer rates.</t>
  </si>
  <si>
    <t>FR.OSII.321</t>
  </si>
  <si>
    <t>FR.OSII.419</t>
  </si>
  <si>
    <t>https://acpr.banque-france.fr/controler/controle-prudentiel-bancaire/assujettis-au-controle-bancaire/entites-systemiques-du-secteur-bancaire_x000D_
_x000D_
https://acpr.banque-france.fr/sites/default/files/20171201_liste_aeis_0.pdf</t>
  </si>
  <si>
    <t>FR.OSII.563</t>
  </si>
  <si>
    <t>DE.OSII.12</t>
  </si>
  <si>
    <t>Identification of 16 O-SIIs (2 pending as per July 2016) and corresponding buffer rates.</t>
  </si>
  <si>
    <t>http://www.bafin.de/DE/DatenDokumente/Datenbanken/ASRI/anderweitig_systemrelevante_Institute.html</t>
  </si>
  <si>
    <t>DE.OSII.353</t>
  </si>
  <si>
    <t>Identification of 14 O-SIIs, of which one institution is identified as G-SII.</t>
  </si>
  <si>
    <t>DE.OSII.439</t>
  </si>
  <si>
    <t>Identification of 13 O-SIIs.</t>
  </si>
  <si>
    <t>DE.OSII.594</t>
  </si>
  <si>
    <t>GR.OSII.13</t>
  </si>
  <si>
    <t>Identification of four O-SIIs and corresponding buffer rates. Institutions with a score equal or higher than 350 basis points were designated as an O-SII.</t>
  </si>
  <si>
    <t>GR.OSII.407</t>
  </si>
  <si>
    <t>GR.OSII.465</t>
  </si>
  <si>
    <t>GR.OSII.559</t>
  </si>
  <si>
    <t>HU.OSII.14</t>
  </si>
  <si>
    <t>Identification of nine O-SIIs and corresponding O-SII buffer rates. The list of O-SIIs and their differentiated O-SIIB rates are published on the MNB's website.</t>
  </si>
  <si>
    <t>http://www.mnb.hu/letoltes/az-egyeb-rendszerszinten-jelentos-intezmenyek-azonositasa-2015-en-honlap.pdf</t>
  </si>
  <si>
    <t>HU.OSII.299</t>
  </si>
  <si>
    <t>First annual review of the group of O-SIIs. Identification of eight O-SIIs and corresponding O-SII buffer rates. The O-SII buffer rates will be phased in over 4 years in a gradually increasing manner starting from 1 January 2017 onwards.</t>
  </si>
  <si>
    <t>http://www.mnb.hu/letoltes/az-egyeb-rendszerszinten-jelentos-intezmenyek-azonositasa-2016-en-honlap.pdf</t>
  </si>
  <si>
    <t>HU.OSII.427</t>
  </si>
  <si>
    <t>Identification of eight O-SIIs and corresponding O-SII buffer rates.</t>
  </si>
  <si>
    <t>HU.OSII.533</t>
  </si>
  <si>
    <t>http://www.mnb.hu/en/pressroom/press-releases/press-releases-2018/the-mnb-further-strengthens-the-stability-of-systemically-important-institutions-with-gradually-increasing-capital-buffers</t>
  </si>
  <si>
    <t>IS.OSII.362</t>
  </si>
  <si>
    <t>Identification of three O-SIIs.</t>
  </si>
  <si>
    <t>https://en.fme.is/published-material/news--announcements/news/notification-on%20an%20on-going-capital-buffer</t>
  </si>
  <si>
    <t>IS.OSII.486</t>
  </si>
  <si>
    <t>IE.OSII.15</t>
  </si>
  <si>
    <t>Identification of two O-SIIs and corresponding O-SII buffer rates.</t>
  </si>
  <si>
    <t>https://www.centralbank.ie/docs/default-source/financial-system/financial-stability/macroprudential-policy/other-systemically-important-institutions/gns-2-1-1-3-o-sii-ann-dec-2015.pdf?sfvrsn=4</t>
  </si>
  <si>
    <t>IE.OSII.308</t>
  </si>
  <si>
    <t>Identification of seven O-SIIs and corresponding O-SII buffer rates.</t>
  </si>
  <si>
    <t>https://www.centralbank.ie/docs/default-source/financial-system/financial-stability/macroprudential-policy/other-systemically-important-institutions/2016-review-of-the-o-sii-framework.pdf?sfvrsn=6</t>
  </si>
  <si>
    <t>IE.OSII.425</t>
  </si>
  <si>
    <t>The list of identified O-SIIs and associated buffer rates are to be reviewed on an annual basis. The 2017's list and rates have been confirmed in 2018.</t>
  </si>
  <si>
    <t>https://www.centralbank.ie/docs/default-source/financial-system/financial-stability/macroprudential-policy/other-systemically-important-institutions/o-sii-announcement-november-2017.pdf?sfvrsn=4</t>
  </si>
  <si>
    <t>IE.OSII.543</t>
  </si>
  <si>
    <t>Identification of six O-SIIs and setting of corresponding O-SII buffer rates. One has a 0% buffer.</t>
  </si>
  <si>
    <t>is applicable in the future</t>
  </si>
  <si>
    <t>https://www.centralbank.ie/docs/default-source/financial-system/financial-stability/macroprudential-policy/other-systemically-important-institutions/o-sii-announcement-november-2018.pdf?sfvrsn=6</t>
  </si>
  <si>
    <t>IT.OSII.16</t>
  </si>
  <si>
    <t>Identification of three O-SIIs (UniCredit, Intesa Sanpaolo, Monte dei Paschi di Siena) and corresponding O-SII buffer rates. The threshold of 350 basis points has been used to identify O-SIIs.</t>
  </si>
  <si>
    <t>http://www.bancaditalia.it/compiti/stabilita-finanziaria/politica-macroprudenziale/documenti/OSII_2016_comunicato_en.pdf?language_id=1</t>
  </si>
  <si>
    <t>IT.OSII.331</t>
  </si>
  <si>
    <t>http://www.bancaditalia.it/compiti/stabilita-finanziaria/politica-macroprudenziale/identificazione-gruppi-bancari/index.html?com.dotmarketing.htmlpage.language=1</t>
  </si>
  <si>
    <t>IT.OSII.417</t>
  </si>
  <si>
    <t>Identification of four O-SIIs (UniCredit, Intesa Sanpaolo, Gruppo Banco BPM, Monte dei Paschi di Siena) and corresponding O-SII buffer rates. The threshold of 350 basis points has been used to identify O-SIIs. Gruppo Banco BPM is a new addition, with the fully phased-in buffer applying from  1 January 2022.</t>
  </si>
  <si>
    <t>http://www.bancaditalia.it/compiti/stabilita-finanziaria/politica-macroprudenziale/identificaz-gruppi-bancari-2017/index.html?com.dotmarketing.htmlpage.language=1</t>
  </si>
  <si>
    <t>IT.OSII.561</t>
  </si>
  <si>
    <t>Identification of three O-SIIs in Italy and their respective O-SII buffer rates. Monte dei Paschi di Siena no longer is identified as an O-SII and will not be required to hold any O-SII buffer starting from 01/01/2019</t>
  </si>
  <si>
    <t>http://www.bancaditalia.it/compiti/stabilita-finanziaria/politica-macroprudenziale/identificaz-gruppi-bancari-2018/index.html</t>
  </si>
  <si>
    <t>LV.OSII.17</t>
  </si>
  <si>
    <t xml:space="preserve">Identification of six O-SIIs. </t>
  </si>
  <si>
    <t>LV.OSII.330</t>
  </si>
  <si>
    <t>The O-SII buffer requirement applied to the identified O-SIIs is to be met by CET1 capital instruments and shall be maintained at the highest consolidation level in Latvia.</t>
  </si>
  <si>
    <t>http://www.fktk.lv/en/publications/macroprudential-supervision/other-systemically-significant-institutions/5490-other-systemically-significant-institutions.html</t>
  </si>
  <si>
    <t>LV.OSII.402</t>
  </si>
  <si>
    <t>Identification of six O-SIIs. Luminor Bank AS, which started its operations on 01 October 201 7 is a new institution created as the result of the merger between AS DNB banka (previously identified as an O-SII in 201 6) and Nordea Bank AB Latvian business.</t>
  </si>
  <si>
    <t>http://www.fktk.lv/en/media-room/press-releases/6649-fcmc-has-identified-other-systemically-significant-institutions.html</t>
  </si>
  <si>
    <t>LV.OSII.565</t>
  </si>
  <si>
    <t>Identification of 5 O-SIIs. ABLV Bank AS is no longer identified as O-SII as its licence was withdrawn in July 2018.</t>
  </si>
  <si>
    <t>LI.OSII.436</t>
  </si>
  <si>
    <t>Identification of three O-SIIs. The O-SII buffer rate is set at 0% for all three institutions.</t>
  </si>
  <si>
    <t>LI.OSII.575</t>
  </si>
  <si>
    <t>https://www.fma-li.li/de/finanzintermediare/bereich-banken/banken-und-wertpapierfirmen/kapitalpuffer/andere-systemrelevante-institute-a-sri-puffer.html</t>
  </si>
  <si>
    <t>LT.OSII.18</t>
  </si>
  <si>
    <t>Identification of four O-SIIs and corresponding O-SII buffer rates.</t>
  </si>
  <si>
    <t>https://www.lb.lt/en/financial-stability-instruments-1#ex-1-3</t>
  </si>
  <si>
    <t>LT.OSII.391</t>
  </si>
  <si>
    <t>LT.OSII.406</t>
  </si>
  <si>
    <t>LT.OSII.560</t>
  </si>
  <si>
    <t>Identification of four O-SIIs in Lithuania (AB SEB bankas, Luminor Bank AB, Swedbank AB and AB Šiaulių bankas) and their O-SII buffer rates. For AB Šiaulių bankas the fully phased in buffer rate increased from 0.5% to 1%.</t>
  </si>
  <si>
    <t>LU.OSII.19</t>
  </si>
  <si>
    <t>http://www.bcl.lu/fr/stabilite_surveillance/CRS/Avis-du-CRS_16_11_2015.pdf_x000D_
http://www.cssf.lu/fileadmin/files/Lois_reglements/Legislation/RG_CSSF/RCSSF_No15-06eng.pdf</t>
  </si>
  <si>
    <t>LU.OSII.325</t>
  </si>
  <si>
    <t>Art. 131(5)CRD</t>
  </si>
  <si>
    <t>http://www.bcl.lu/fr/stabilite_surveillance/CRS/AVIS-.pdf_x000D_
_x000D_
http://www.cssf.lu/fileadmin/files/Lois_reglements/Legislation/RG_CSSF/RCSSF_No16-08.pdf</t>
  </si>
  <si>
    <t>LU.OSII.441</t>
  </si>
  <si>
    <t>https://www.cssf.lu/fileadmin/files/Lois_reglements/Legislation/RG_CSSF/RCSSF_No17-04.pdf</t>
  </si>
  <si>
    <t>LU.OSII.546</t>
  </si>
  <si>
    <t>http://cdrs.lu/wp-content/uploads/2018/09/Avis-du-Comité-du-risque-systémique-du-18-septembre-2018-O-SIIs.pdf</t>
  </si>
  <si>
    <t>MT.OSII.20</t>
  </si>
  <si>
    <t>Central Bank of Malta and Malta Financial Services Authority</t>
  </si>
  <si>
    <t>Identification of three O-SIIs and corresponding O-SII buffer rates. Identified O-SIIs will be required to hold an O-SII buffer at the highest level of consolidation in Malta.</t>
  </si>
  <si>
    <t>https://www.centralbankmalta.org/systemically-important-institutions</t>
  </si>
  <si>
    <t>MT.OSII.349</t>
  </si>
  <si>
    <t>MT.OSII.443</t>
  </si>
  <si>
    <t>NL.OSII.22</t>
  </si>
  <si>
    <t>O-SII buffer of 2% on ING, Rabobank and ABN Amro. O-SII buffer of 1% on SNS Bank. Requirement on consolidated basis.</t>
  </si>
  <si>
    <t>NL.OSII.21</t>
  </si>
  <si>
    <t>Identification of five O-SIIs and corresponding O-SII buffer rates.</t>
  </si>
  <si>
    <t>http://www.dnb.nl/en/news/news-and-archive/nieuws-2015/dnb335618.jsp</t>
  </si>
  <si>
    <t>NL.OSII.335</t>
  </si>
  <si>
    <t>Identification of five O-SIIs.</t>
  </si>
  <si>
    <t>NL.OSII.414</t>
  </si>
  <si>
    <t>NL.OSII.581</t>
  </si>
  <si>
    <t>http://www.toezicht.dnb.nl/en/2/51-236832.jsp</t>
  </si>
  <si>
    <t>NO.OSII.24</t>
  </si>
  <si>
    <t>DNB ASA and Nordea Bank Norge ASA, plus the mortgage company Kommunalbanken AS which is a state instrumentality lender to the local government sector in Norway, are designated as systemically important financial institutions. Norway applies and SRB  on the identified O-SIIs</t>
  </si>
  <si>
    <t>Art. 133 CRD</t>
  </si>
  <si>
    <t>https://www.regjeringen.no/en/aktuelt/Regulation-and-decision-on-systemically-important-financial-institutions/id759115/</t>
  </si>
  <si>
    <t>NO.OSII.219</t>
  </si>
  <si>
    <t>Identification of the same three O-SIIs. Norway applies and SRB  on the identified O-SIIs</t>
  </si>
  <si>
    <t>https://www.regjeringen.no/en/aktuelt/decision-on-systemically-important-financial-institutions/id2424671/</t>
  </si>
  <si>
    <t>NO.OSII.473</t>
  </si>
  <si>
    <t>https://www.regjeringen.no/no/aktuelt/beslutning-om-systemviktige-finansinstitusjoner/id2505343/</t>
  </si>
  <si>
    <t>NO.OSII.474</t>
  </si>
  <si>
    <t>DNB ASA and Kommunalbanken AS continue to be designated as systemically important financial institutions. Removal of Nordea Bank Norge ASA is due to its conversion to a branch of the Swedish Nordea Bank AB as of 1 January 2017. Norway applies and SRB  on the identified O-SIIs</t>
  </si>
  <si>
    <t>https://www.regjeringen.no/no/dokumenter/vedtak-om-systemviktig-finansforetak/id2582894/?q=Vedtak om systemviktig      
https://www.regjeringen.no/no/dokumenter/vedtak-om-systemviktig-finansforetak2/id2582895/</t>
  </si>
  <si>
    <t>NO.OSII.494</t>
  </si>
  <si>
    <t>Identification of the same two O-SIIs. Norway applies and SRB  on the identified O-SIIs.</t>
  </si>
  <si>
    <t>https://www.regjeringen.no/no/aktuelt/beslutning-om-systemviktige-finansforetak/id2601194/</t>
  </si>
  <si>
    <t>PL.OSII.300</t>
  </si>
  <si>
    <t>Komisja Nadzoru Finansowego (Polish Financial Supervision Authority)</t>
  </si>
  <si>
    <t>Identification of twelve O-SIIs and corresponding buffer rates (between 0% and 0.75%).</t>
  </si>
  <si>
    <t>PL.OSII.442</t>
  </si>
  <si>
    <t>PL.OSII.527</t>
  </si>
  <si>
    <t>Identification of eleven O-SIIs and corresponding buffer rates (between 0% and 1%).</t>
  </si>
  <si>
    <t>PT.OSII.26</t>
  </si>
  <si>
    <t>PT.OSII.268</t>
  </si>
  <si>
    <t>Two-year phase-in regime of  O-SII buffer with 50% O-SII buffer as of 1 January 2018 and 100% as of 1 January 2019.</t>
  </si>
  <si>
    <t>https://www.bportugal.pt/en-US/OBancoeoEurosistema/ComunicadoseNotasdeInformacao/Pages/combp20160729.aspx</t>
  </si>
  <si>
    <t>PT.OSII.327</t>
  </si>
  <si>
    <t>PT.OSII.413</t>
  </si>
  <si>
    <t>https://www.bportugal.pt/en/comunicado/press-release-banco-de-portugal-imposition-capital-buffers-credit-institutions-identified</t>
  </si>
  <si>
    <t>PT.OSII.566</t>
  </si>
  <si>
    <t>RO.OSII.27</t>
  </si>
  <si>
    <t>Identification of nine O-SIIs and corresponding O-SII buffer rates.</t>
  </si>
  <si>
    <t>RO.OSII.313</t>
  </si>
  <si>
    <t>Identification of eleven O-SIIs. The O-SII buffer shall consist of and shall be supplementary to CET1 capital.</t>
  </si>
  <si>
    <t>RO.OSII.404</t>
  </si>
  <si>
    <t>National Committee for Macroprudential Oversight (NCMO)</t>
  </si>
  <si>
    <t>Identification of nine O-SIIs and the setting of the O-SII buffer.</t>
  </si>
  <si>
    <t>RO.OSII.537</t>
  </si>
  <si>
    <t>SK.OSII.29</t>
  </si>
  <si>
    <t xml:space="preserve">Identification of five O-SIIs and corresponding buffer rates. </t>
  </si>
  <si>
    <t>Art. 131(3) CRD</t>
  </si>
  <si>
    <t>SK.OSII.28</t>
  </si>
  <si>
    <t xml:space="preserve">Re-identification of five O-SIIs and corresponding buffer rates. </t>
  </si>
  <si>
    <t>http://www.nbs.sk/_img/Documents/_Legislativa/_FullWordingsOther/18-2016.pdf</t>
  </si>
  <si>
    <t>SK.OSII.365</t>
  </si>
  <si>
    <t>Resetting of O-SII buffers.</t>
  </si>
  <si>
    <t>SK.OSII.514</t>
  </si>
  <si>
    <t>SI.OSII.30</t>
  </si>
  <si>
    <t>SI.OSII.326</t>
  </si>
  <si>
    <t>Identification of eight O-SIIs. Banks are required to fulfill requirement from 2019 onward.</t>
  </si>
  <si>
    <t>http://www.bsi.si/en/financial-stability.asp?MapaId=1887</t>
  </si>
  <si>
    <t>SI.OSII.426</t>
  </si>
  <si>
    <t>SI.OSII.577</t>
  </si>
  <si>
    <t>https://www.bsi.si/en/financial-stability/macroprudential-supervision/macroprudential-instruments/capital-buffer-for-other-systemically-important-institutions-o-sii-buffer</t>
  </si>
  <si>
    <t>ES.OSII.31</t>
  </si>
  <si>
    <t>ES.OSII.304</t>
  </si>
  <si>
    <t>Identification of six O-SIIs and corresponding O-SII buffer rates. One institution is also identified as G-SII.</t>
  </si>
  <si>
    <t>http://www.bde.es/f/webbde/GAP/Secciones/SalaPrensa/ComunicadosBCE/NotasInformativasBCE/16/Arc/Fic/presbe2016_50en.pdf</t>
  </si>
  <si>
    <t>ES.OSII.398</t>
  </si>
  <si>
    <t>Identification of five O-SIIs and setting of corresponding O-SII buffer rates.</t>
  </si>
  <si>
    <t>https://www.bde.es/f/webbde/GAP/Secciones/SalaPrensa/NotasInformativas/17/presbe2017_62en.pdf</t>
  </si>
  <si>
    <t>ES.OSII.550</t>
  </si>
  <si>
    <t>https://www.bde.es/bde/en/areas/estabilidad/politica-macropr/</t>
  </si>
  <si>
    <t>SE.OSII.32</t>
  </si>
  <si>
    <t>Identification of four O-SIIs and formal decisions on corresponding O-SII buffer rates. The threshold score has been set at 350. O-SII buffer set at 2% for the four O-SIIs.</t>
  </si>
  <si>
    <t>http://www.fi.se/sv/publicerat/nyheter/2015/formella-beslut-fattade---sveriges-fyra-storbanker-systemviktiga-institut/_x000D_
_x000D_
http://www.fi.se/contentassets/fe065aee43f04436a45b98f30f78ac7a/o-sii-pm-2017.pdf</t>
  </si>
  <si>
    <t>SE.OSII.433</t>
  </si>
  <si>
    <t>Identification of four O-SIIs and setting of corresponding O-SII buffer rates. O-SII buffer set at 2% for all four O-SIIs.</t>
  </si>
  <si>
    <t>SE.OSII.536</t>
  </si>
  <si>
    <t>Identification of four O-SIIs and setting of corresponding O-SII buffer rates. Three O-SIIs have a 2% buffer rate and one has a 0% buffer.</t>
  </si>
  <si>
    <t>https://www.fi.se/contentassets/9a2818906c0848b698ea1c4e5896c6c4/o-sii-pm-_x000D_
2018-10-19.pdf</t>
  </si>
  <si>
    <t>UK.OSII.34</t>
  </si>
  <si>
    <t>Identification of 16 O-SIIs. No buffer has been applied. 	The PRA used a threshold score for automatic designation of 350 basis points.</t>
  </si>
  <si>
    <t>http://www.bankofengland.co.uk/pra/Documents/crdiv/2015osiilist.pdf</t>
  </si>
  <si>
    <t>UK.OSII.322</t>
  </si>
  <si>
    <t>Identification of 16 O-SIIs. No O-SII buffer has been set.</t>
  </si>
  <si>
    <t>UK.OSII.410</t>
  </si>
  <si>
    <t>http://www.bankofengland.co.uk/pra/Pages/crdiv/updates.aspx</t>
  </si>
  <si>
    <t>UK.OSII.556</t>
  </si>
  <si>
    <t>Identification of 15 OSIIs. No O-SII buffer has been set.</t>
  </si>
  <si>
    <t>FI.GSII.512</t>
  </si>
  <si>
    <t>Setting of a fully phased in G-SII buffer for Nordea Group.</t>
  </si>
  <si>
    <t>Nordea will not become a G-Sll on 1.1.2020, since the bank's score remains below the threshold applied and the FIN-FSA is not aware of any grounds to derogate from the recommendation made by the FSB. The new decision replaces the previous decision from 29 June 2018.</t>
  </si>
  <si>
    <t>FR.GSII.35</t>
  </si>
  <si>
    <t>Identification of BNP Paribas, Société Générale, Groupe BPCE and Groupe Crédit Agricole as G-SIIs for 2014.</t>
  </si>
  <si>
    <t>Art. 7 Regulation No. 1222/2014 of 8 October 2014</t>
  </si>
  <si>
    <t>FR.GSII.319</t>
  </si>
  <si>
    <t>Identification of four G-SIIs.</t>
  </si>
  <si>
    <t>FR.GSII.420</t>
  </si>
  <si>
    <t>Identification of three G-SIIs.</t>
  </si>
  <si>
    <t>https://acpr.banque-france.fr/controler/controle-prudentiel-bancaire/assujettis-au-controle-bancaire/entites-systemiques-du-secteur-bancaire</t>
  </si>
  <si>
    <t>FR.GSII.564</t>
  </si>
  <si>
    <t>Identification of BNP Paribas, Société Générale, Crédit Agricole, Group BPCE as GSIIs.</t>
  </si>
  <si>
    <t>DE.GSII.37</t>
  </si>
  <si>
    <t>Identification of  Deutsche Bank as G-SII, subcategory 3 for 2014.</t>
  </si>
  <si>
    <t>DE.GSII.36</t>
  </si>
  <si>
    <t>Identification of  Deutsche Bank as G-SII.</t>
  </si>
  <si>
    <t>DE.GSII.314</t>
  </si>
  <si>
    <t>Identification of Deutsche Bank as G-SII.</t>
  </si>
  <si>
    <t>DE.GSII.438</t>
  </si>
  <si>
    <t>DE.GSII.596</t>
  </si>
  <si>
    <t>IT.GSII.39</t>
  </si>
  <si>
    <t>Identification of Unicredit Group as G-SII for 2014, based on consolidated data referred to 31 December 2013.</t>
  </si>
  <si>
    <t>IT.GSII.38</t>
  </si>
  <si>
    <t>Identification of Unicredit Group as a G-SII for 2015 based on end-2014 data.</t>
  </si>
  <si>
    <t>http://www.bancaditalia.it/compiti/stabilita-finanziaria/politica-macroprudenziale/documenti/en_GSII_2016_Comunicato.pdf?language_id=1</t>
  </si>
  <si>
    <t>IT.GSII.316</t>
  </si>
  <si>
    <t>Identification of UniCredit banking group as a G-SII.</t>
  </si>
  <si>
    <t>http://www.bancaditalia.it/compiti/stabilita-finanziaria/politica-macroprudenziale/identificazione-unicredit-2016/index.html</t>
  </si>
  <si>
    <t>IT.GSII.432</t>
  </si>
  <si>
    <t>http://www.bancaditalia.it/compiti/stabilita-finanziaria/politica-macroprudenziale/index.html?com.dotmarketing.htmlpage.language=1</t>
  </si>
  <si>
    <t>IT.GSII.568</t>
  </si>
  <si>
    <t>NL.GSII.40</t>
  </si>
  <si>
    <t>Identification of ING as G-SII. ING Bank N.V. receives a score of 144 base points, which leads to allocation of ING Bank N.V. in subcategory 1.</t>
  </si>
  <si>
    <t>NL.GSII.41</t>
  </si>
  <si>
    <t>ING Bank N.V. receives a score of 132 base points. Therefore, ING Bank N.V. is allocated to subcategory 1.</t>
  </si>
  <si>
    <t>NL.GSII.440</t>
  </si>
  <si>
    <t>ING Bank N.V. receives a score of 159 base points. Therefore, ING Bank N.V. is allocated to subcategory 1.</t>
  </si>
  <si>
    <t>ES.GSII.42</t>
  </si>
  <si>
    <t>Identification of Santander (196 base points, subcategory 1) and BBVA (92 base points, subcategory 1) as G-SIIs.</t>
  </si>
  <si>
    <t>ES.GSII.315</t>
  </si>
  <si>
    <t>The Banco de España designates Banco Santander as a global systemically important institution in 2018.</t>
  </si>
  <si>
    <t>http://www.bde.es/f/webbde/GAP/Secciones/SalaPrensa/NotasInformativas/16/Arc/Fic/presbe2016_58en.pdf</t>
  </si>
  <si>
    <t>ES.GSII.399</t>
  </si>
  <si>
    <t>The Banco de España designates Banco Santander as a global systemically important institution in 2019.</t>
  </si>
  <si>
    <t>ES.GSII.549</t>
  </si>
  <si>
    <t>The Banco de España designates Banco Santander as a global systemically important institution in 2020.</t>
  </si>
  <si>
    <t>SE.GSII.43</t>
  </si>
  <si>
    <t>Identification of Nordea as G-SII (bucket 1, 1% when fully phased-in buffer). The buffer is phased-in with yearly increments of 0.25% until reaching 1% on 1 January 2019.</t>
  </si>
  <si>
    <t>http://www.fi.se/sv/publicerat/nyheter/2015/nordea-globalt-systemviktigt-foretag/</t>
  </si>
  <si>
    <t>SE.GSII.434</t>
  </si>
  <si>
    <t>http://www.fi.se/sv/publicerat/nyheter/2015/nordea-globalt-systemviktigt-foretag/_x000D_
_x000D_
http://www.fsb.org/2017/11/2017-list-of-global-systemically-important-banks-gsibs/</t>
  </si>
  <si>
    <t>UK.GSII.44</t>
  </si>
  <si>
    <t>Identification of HSBC, Barclays, Royal Bank of Scotland and Standard Chartered as G-SIIs for 2014.</t>
  </si>
  <si>
    <t>http://www.fsb.org/wp-content/uploads/r_141106b.pdf   ///      http://www.bankofengland.co.uk/pra/Pages/crdiv/2015updates.aspx</t>
  </si>
  <si>
    <t>UK.GSII.45</t>
  </si>
  <si>
    <t>Identification of HSBC, Barclays, Royal Bank of Scotland and Standard Chartered as G-SIIs for 2015.</t>
  </si>
  <si>
    <t>http://www.bankofengland.co.uk/pra/Pages/crdiv/2015updates.aspx</t>
  </si>
  <si>
    <t>UK.GSII.320</t>
  </si>
  <si>
    <t>UK.GSII.428</t>
  </si>
  <si>
    <t>https://www.bankofengland.co.uk/prudential-regulation/key-initiatives/capital-requirements-directive-iv</t>
  </si>
  <si>
    <t>UK.GSII.557</t>
  </si>
  <si>
    <t>AT.SRYB.46</t>
  </si>
  <si>
    <t>Phasing in of a systemic risk buffer of up to 2% for 12 banks, composed of a buffer of up to 1% for systemic vulnerability and a buffer of up to 1% to address systemic cluster risk.</t>
  </si>
  <si>
    <t>All exposures</t>
  </si>
  <si>
    <t>AT.SRYB.423</t>
  </si>
  <si>
    <t>Setting and maintaing of the systemic risk buffer for 13 institutions, up to a maximum of 2%. Continuation of the phasing-in period with the buffer applied to all exposures on either a consolidated or individual basis. Two components of the SRB aim to tackle systemic vulnerability (up to 1%) and systemic cluster risk (up to 1%).</t>
  </si>
  <si>
    <t>AT.SRYB.584</t>
  </si>
  <si>
    <t>Setting and maintaing of the systemic risk buffer for 13 institutions, up to a maximum of 2%. Continuation of the phasing-in period with the buffer applied to all exposures on either a consolidated or individual basis.</t>
  </si>
  <si>
    <t>https://www.fma.gv.at/en/banks/macroprudential-supervision/details-about-systemic-risk-buffer/</t>
  </si>
  <si>
    <t>BG.SRYB.48</t>
  </si>
  <si>
    <t>SRB of 3% applied to the domestic exposures of all banks in Bulgaria on individual, consolidated and sub-consolidated basis.</t>
  </si>
  <si>
    <t>Domestic exposures</t>
  </si>
  <si>
    <t>http://www.bnb.bg/PressOffice/POPressReleases/POPRDate/PR_20140529_EN</t>
  </si>
  <si>
    <t>BG.SRYB.416</t>
  </si>
  <si>
    <t>http://www.bnb.bg/BankSupervision/BSCapitalBuffers/index.htm?toLang=_EN</t>
  </si>
  <si>
    <t>HR.SRYB.49</t>
  </si>
  <si>
    <t>Two SRB rates (1.5% and 3%) applied to two sub-groups of banks (market share &lt; 5%, market share ≥  5%). Applied to all exposures.</t>
  </si>
  <si>
    <t>https://www.hnb.hr/documents/20182/120622/e-odluka-primjeni-zastitnog-sloja-strukturni-sistemski-rizik-61-2014.pdf/d412130f-a793-40d7-acf8-861a8787f2f0</t>
  </si>
  <si>
    <t>CZ.SRYB.50</t>
  </si>
  <si>
    <t>SRB of between 1% and 3% depending on the systemic importance of the bank. Applied to all exposures on sub-consolidated basis.</t>
  </si>
  <si>
    <t>CZ.SRYB.267</t>
  </si>
  <si>
    <t>Change of the level and the scope of an existing SRB.</t>
  </si>
  <si>
    <t>https://www.cnb.cz/en/public/media_service/press_releases_cnb/2016/20160824_systemic_risk_buffer.html</t>
  </si>
  <si>
    <t>CZ.SRYB.525</t>
  </si>
  <si>
    <t>Maintaining existing systemic risk buffer rates for five institutions.</t>
  </si>
  <si>
    <t>DK.SRYB.52</t>
  </si>
  <si>
    <t>Yearly setting of SRB of between 1% and 3% for O-SIIs depending on the level of systemic importance of each institution.</t>
  </si>
  <si>
    <t>DK.SRYB.51</t>
  </si>
  <si>
    <t>http://www.evm.dk/nyheder/2015/15-10-20-sifibufferkrav</t>
  </si>
  <si>
    <t>DK.SRYB.355</t>
  </si>
  <si>
    <t>Setting of SRB for Nordea Kredit Realkreditaktieselskab.</t>
  </si>
  <si>
    <t>DK.SRYB.367</t>
  </si>
  <si>
    <t>Activation of SRB in the Faroe Islands. All Danish credit institutions with exposures in the Faroes Islands above 200 mn DKK are requested to recognise the SRB. The general SRB of 1 pct. for exposures in the Faroe Islands will be applied cumulatively with the institution specific systemic risk buffer.</t>
  </si>
  <si>
    <t>Domestic (Faroe Islands)</t>
  </si>
  <si>
    <t>EE.SRYB.54</t>
  </si>
  <si>
    <t>SRB of 2%. Applied to all banks.</t>
  </si>
  <si>
    <t>Yes</t>
  </si>
  <si>
    <t>EE.SRYB.53</t>
  </si>
  <si>
    <t>Change the level of existing SRB from 2% to 1%. Applied to all banks.</t>
  </si>
  <si>
    <t>ESRB/2016/4</t>
  </si>
  <si>
    <t>EE.SRYB.483</t>
  </si>
  <si>
    <t>The SRB rate remains at 1%. Applied to all banks.</t>
  </si>
  <si>
    <t>ESRB/2018/5</t>
  </si>
  <si>
    <t>FI.SRYB.513</t>
  </si>
  <si>
    <t>Activation of a new SyRB to be implemented without a phase-in period. The SyRB is applied at 1% for all credit institutions authorised in Finland. Additionally, institution-specific rates are applied to three credit institutions.</t>
  </si>
  <si>
    <t>HU.SRYB.55</t>
  </si>
  <si>
    <t>Institution-specific systemic risk buffer set in the range of 0% to 2%, depending on the contribution of the institution to the systemic risk stemming from problem commercial real estate (CRE)  exposures. Type of exposures applied to: Domestic commercial real estate (CRE) problem exposures including CRE project finance exposures and held-for-sale on-balance taken CREs</t>
  </si>
  <si>
    <t>http://www.mnb.hu/en/pressroom/press-releases/press-releases-2015/mnb-introduces-systemic-risk-buffer-to-manage-risks-arising-from-problem-project-loans</t>
  </si>
  <si>
    <t>HU.SRYB.301</t>
  </si>
  <si>
    <t>Change of the date of the introduction of the systemic risk buffer (SRB) for problem CRE exposures.</t>
  </si>
  <si>
    <t>n/a</t>
  </si>
  <si>
    <t>http://www.mnb.hu/en/pressroom/press-releases/press-releases-2016/mnb-allows-more-time-for-banks-to-build-capital-buffers-in-order-to-support-lending</t>
  </si>
  <si>
    <t>HU.SRYB.375</t>
  </si>
  <si>
    <t>Activation of the SRB with buffer rates between 0% and 2%.</t>
  </si>
  <si>
    <t>https://www.mnb.hu/sajtoszoba/sajtokozlemenyek/2017-evi-sajtokozlemenyek/a-problemas-projekthitelekbol-eredo-kockazatok-kezelese-erdekeben-az-mnb-ket-bankra-rendszerkockazati-tokepuffert-irt-elo</t>
  </si>
  <si>
    <t>HU.SRYB.509</t>
  </si>
  <si>
    <t>Reassesment of institution-specific systemic risk buffer set in the range of 0% to 2%.</t>
  </si>
  <si>
    <t>http://www.mnb.hu/en/financial-stability/macroprudential-policy/the-macroprudential-toolkit/instruments-to-limit-excessive-exposure-concentrations</t>
  </si>
  <si>
    <t>IS.SRYB.485</t>
  </si>
  <si>
    <t>The application of the SRB to eight institutions at a rate of 3%. Applied to domestic exposures.</t>
  </si>
  <si>
    <t>LI.SRYB.437</t>
  </si>
  <si>
    <t>The application of the SRB to three institutions at the rate of 2.5% of risk-weighted assets. Applied to all exposures.</t>
  </si>
  <si>
    <t>LI.SRYB.576</t>
  </si>
  <si>
    <t>https://www.fma-li.li/de/finanzintermediare/bereich-banken/banken-und-wertpapierfirmen/kapitalpuffer/systemrisikopuffer.html</t>
  </si>
  <si>
    <t>NL.SRYB.56</t>
  </si>
  <si>
    <t>SRB of 3% applied to 3 largest banks (with on- and off-balance sheet items exceeding 50% of the Dutch GDP). 
Applied to all exposures on a consolidated basis.</t>
  </si>
  <si>
    <t>NL.SRYB.582</t>
  </si>
  <si>
    <t>SRB of 3% applied to 3 banks. 
Applied to all exposures on a consolidated basis.</t>
  </si>
  <si>
    <t>NO.SRYB.57</t>
  </si>
  <si>
    <t>The SRB is set to 1 % for the identified O-SIIs. Norway applies an SRB on the identified O-SIIs.</t>
  </si>
  <si>
    <t>NO.SRYB.472</t>
  </si>
  <si>
    <t>The SRB is set to 2 % for the identified O-SIIs. Norway applies an SRB on the identified O-SIIs. Additonally, an SRB of 3% is applied to all banks in Norway.</t>
  </si>
  <si>
    <t>PL.SRYB.380</t>
  </si>
  <si>
    <t>Minister Finansów (Minister of Finance)</t>
  </si>
  <si>
    <t>Activation of a SRB of 3%. The SRB will apply to all exposures located in Poland.</t>
  </si>
  <si>
    <t>http://www.nbp.pl/macroprudentialsupervision/instrumenty.aspx</t>
  </si>
  <si>
    <t>RO.SRYB.58</t>
  </si>
  <si>
    <t>An SRB of 1% is calculated on the basis of all exposures of the banks to which the buffer applies, which are institutions whose parent bank is registered in a country for which the credit rating for sovereign bonds issued by the central government is not investment grade.</t>
  </si>
  <si>
    <t>RO.SRYB.354</t>
  </si>
  <si>
    <t>Deactivation of SRB of 1% calculated on the basis of all exposures of the banks to which the buffer applies.</t>
  </si>
  <si>
    <t>http://www.bnr.ro/page.aspx?prid=12537</t>
  </si>
  <si>
    <t>RO.SRYB.456</t>
  </si>
  <si>
    <t>An SRB is calculated on the basis of all exposures of the banks to which the buffer applies. Vulnerabilities that have been identified are (i) the possibility of a renewed increase in non-performing loan ratios, following the rise in interest rates and the slowdown in the balance sheet clean-up process; (ii) the tensions surrounding macroeconomic equilibria. The level of the systemic risk buffer is set at 0 percent, 1 percent or 2 percent, according to the 12 month average of the non-performing loans ratio and the coverage ratio with provisions reported by each individual credit institution.</t>
  </si>
  <si>
    <t>RO.SRYB.583</t>
  </si>
  <si>
    <t>The level of the systemic risk buffer is set at 0 percent, 1 percent or 2 percent, according to the 12 months average (July 2017 - June 2018)  of the non-performing loans ratio and the coverage ratio with provisions reported by each individual credit institution. 22 institutions identified.</t>
  </si>
  <si>
    <t>http://www.bnr.ro/The-systemic-risk-buffer-17993.aspx</t>
  </si>
  <si>
    <t>SK.SRYB.190</t>
  </si>
  <si>
    <t>Systemic risk buffer for certain O-SIIs, applied to domestic exposures and on solo as well as (sub)consolidated basis. Phase-in: 0% from 1.1.2016, 1% from 1.1.2017</t>
  </si>
  <si>
    <t>http://www.nbs.sk/_img/Documents/_Legislativa/_FullWordingsOther/EN-Roz-6-2015.pdf</t>
  </si>
  <si>
    <t>SK.SRYB.59</t>
  </si>
  <si>
    <t>The level of the previously applied systemic risk buffer has been changed for certain O-SIIs:  1% from January 1 2017, 1.5% or 2% from January 1 2018</t>
  </si>
  <si>
    <t>http://www.nbs.sk/_img/Documents/_Legislativa/_FullWordingsOther/19-2016.pdf</t>
  </si>
  <si>
    <t>SK.SRYB.364</t>
  </si>
  <si>
    <t>Change the level of an existing SRB.</t>
  </si>
  <si>
    <t>SK.SRYB.515</t>
  </si>
  <si>
    <t>Change to the level of an existing SRB.</t>
  </si>
  <si>
    <t>SE.SRYB.61</t>
  </si>
  <si>
    <t>The 4 largest banking groups are subject to an SRB of 3%. Applied to all exposures on a consolidated basis.</t>
  </si>
  <si>
    <t>http://www.fi.se/en/published/news/2014/capital-requirements-for-swedish-banks/</t>
  </si>
  <si>
    <t>AT.NECI.293</t>
  </si>
  <si>
    <t>Non-reciprocation</t>
  </si>
  <si>
    <t>Non-reciprocation of the Belgian measure of 5 percentage point add-on to the risk weights of IRB credit institutions taken under Art. 458 CRR.</t>
  </si>
  <si>
    <t>Art. 458 CRR</t>
  </si>
  <si>
    <t>BE.4RWS.89</t>
  </si>
  <si>
    <t>AT.NECI.297</t>
  </si>
  <si>
    <t>Non-reciprocation of 1-percent systemic risk buffer rate applied to the domestic exposures of all credit institutions in Estonia.</t>
  </si>
  <si>
    <t>AT.NECI.466</t>
  </si>
  <si>
    <t>Non-reciprocation of the Finnish measure consists of a credit institution-specific minimum level of 15% for the average risk-weight on loans secured by a mortgage on housing units in Finland applicable to credit institutions using the internal ratings based (IRB) approach, under Article 458.</t>
  </si>
  <si>
    <t>FI.4RWS.448</t>
  </si>
  <si>
    <t>BE.RECI.273</t>
  </si>
  <si>
    <t>Reciprocation (recognition)</t>
  </si>
  <si>
    <t>Reciprocation of 1-percent SRB rate applied to the domestic exposures of all credit institutions authorised in Estonia.</t>
  </si>
  <si>
    <t>https://www.nbb.be/en/financial-oversight/macroprudential-supervision/macroprudential-instruments/reciprocity</t>
  </si>
  <si>
    <t>BE.RECI.467</t>
  </si>
  <si>
    <t>Reciprocation of the Finnish minimum risk weight floor on housing loans provided by IRB credit institutions.</t>
  </si>
  <si>
    <t>€1 billion</t>
  </si>
  <si>
    <t>BG.NECI.358</t>
  </si>
  <si>
    <t>BG.NECI.359</t>
  </si>
  <si>
    <t>HR.RECI.374</t>
  </si>
  <si>
    <t>Reciprocation of the Belgian measure of 5 percentage point add-on to the risk weights of IRB credit institutions.</t>
  </si>
  <si>
    <t>2% of portfolio share</t>
  </si>
  <si>
    <t>HR.RECI.372</t>
  </si>
  <si>
    <t>Reciprocation of Estonian systemic risk buffer. De minimis exemption is applied to credit institutions whose risk-weighted credit risk exposures in Estonia do not exceed 2% of total risk-weighted credit risk exposure.</t>
  </si>
  <si>
    <t>2% of total risk-weighted credit risk exposure</t>
  </si>
  <si>
    <t>Art. 134 CRD IV</t>
  </si>
  <si>
    <t>HR.RECI.487</t>
  </si>
  <si>
    <t>https://narodne-novine.nn.hr/clanci/sluzbeni/2018_05_41_800.html _x000D_
http://www.hnb.hr/documents/20182/120622/e-odluke-priznavanje-mjera-makrobonitetne-politike_Estonija.pdf/3702fefd-9394-40c7-bb1a-c1e110af5694</t>
  </si>
  <si>
    <t>CY.RECI.366</t>
  </si>
  <si>
    <t>Reciprocation of the Belgian measure of 5 percentage point add-on to the risk weights of IRB credit institutions taken under Art. 458 CRR.</t>
  </si>
  <si>
    <t>https://www.centralbank.cy/en/financial-stability/macroprudential-policy-decisions/reciprocity-of-macroprudential-measures/belgium</t>
  </si>
  <si>
    <t>CY.RECI.368</t>
  </si>
  <si>
    <t>Reciprocation of Estonian SRB.</t>
  </si>
  <si>
    <t>https://www.centralbank.cy/en/financial-stability/macroprudential-policy-decisions/reciprocity-of-macroprudential-measures/estonia</t>
  </si>
  <si>
    <t>CY.NECI.477</t>
  </si>
  <si>
    <t>CZ.NECI.272</t>
  </si>
  <si>
    <t>Non-reciprocation of 1-percent SRB rate applied to the domestic exposures of all credit institutions authorised in Estonia.</t>
  </si>
  <si>
    <t>The targeted risks are already covered by the SyRB for the 5 systemically most important banks in the Czech Republic, as the SyRB buffer rate imposed by the Czech National Bank is at least 1% for these institutions and applies to all exposures, including cross-border exposures to counterparties established in Estonia.</t>
  </si>
  <si>
    <t>https://www.cnb.cz/en/financial_stability/macroprudential_policy/makroobezretostni_opatreni_estonsko.html</t>
  </si>
  <si>
    <t>CZ.NECI.285</t>
  </si>
  <si>
    <t>Other/undefined</t>
  </si>
  <si>
    <t>https://www.cnb.cz/en/financial_stability/macroprudential_policy/makroobezretostni_opatreni_belgie.html</t>
  </si>
  <si>
    <t>CZ.NECI.479</t>
  </si>
  <si>
    <t>DK.RECI.101</t>
  </si>
  <si>
    <t xml:space="preserve">Reciprocation of risk weight floor of 25% for Swedish mortgage loans by IRB banks. </t>
  </si>
  <si>
    <t>SE.PIL2.178</t>
  </si>
  <si>
    <t>https://www.finanstilsynet.dk/da/Nyhedscenter/Sektornyt/2014/Skaerpet-risikovaegtsgulv-svenske-boliglaan-230914.aspx</t>
  </si>
  <si>
    <t>DK.RECI.99</t>
  </si>
  <si>
    <t>Reciprocation of tighter model requirements by Finanstilsynet (Norwegian FSA) for mortgage lending by IRB banks.</t>
  </si>
  <si>
    <t>NO.RIWO.149</t>
  </si>
  <si>
    <t>https://www.finanstilsynet.dk/da/Nyhedscenter/Sektornyt/2014/Risikovaegte-boliglaan-Norge-080414.aspx</t>
  </si>
  <si>
    <t>DK.RECI.269</t>
  </si>
  <si>
    <t>DK.RECI.337</t>
  </si>
  <si>
    <t>€200 million</t>
  </si>
  <si>
    <t>DK.RECI.470</t>
  </si>
  <si>
    <t>DK.RECI.589</t>
  </si>
  <si>
    <t>The Danish Ministry of Industry, Business and Financial Affairs</t>
  </si>
  <si>
    <t>Article 458 CRR</t>
  </si>
  <si>
    <t>BE.4RWS.489</t>
  </si>
  <si>
    <t>EE.NECI.339</t>
  </si>
  <si>
    <t>EE.NECI.476</t>
  </si>
  <si>
    <t>EE.NECI.570</t>
  </si>
  <si>
    <t>FI.NECI.344</t>
  </si>
  <si>
    <t>FI.RECI.463</t>
  </si>
  <si>
    <t>Reciprocation of Estonian systemic risk buffer.</t>
  </si>
  <si>
    <t>http://www.finanssivalvonta.fi/en/Publications/Press_releases/Pages/10_2018.aspx</t>
  </si>
  <si>
    <t>FR.RECI.106</t>
  </si>
  <si>
    <t>Five percentage point increase in risk-weights applied by French credit institutions using the internal-ratings based (IRB) approach to their residential mortgage loans exposures for which the collateral is located in Belgium</t>
  </si>
  <si>
    <t>Art 458(9) CRR</t>
  </si>
  <si>
    <t>http://www.economie.gouv.fr/files/files/directions_services/hcsf/Decision_D-HCSF-2016-1_du_15_mars_2016.pdf</t>
  </si>
  <si>
    <t>FR.RECI.312</t>
  </si>
  <si>
    <t>Reciprocation of 1-percent systemic risk buffer rate applied to exposures located in Estonia originated by financial institutions supervised in France through their branches located in Estonia and direct exposures of French banking groups to counterparties located in Estonia.</t>
  </si>
  <si>
    <t>http://www.economie.gouv.fr/files/files/directions_services/hcsf/Decision_n%C2%B0D-HCSF-2016-5.pdf</t>
  </si>
  <si>
    <t>DE.NECI.274</t>
  </si>
  <si>
    <t>DE.NECI.292</t>
  </si>
  <si>
    <t>DE.NECI.484</t>
  </si>
  <si>
    <t>DE.NECI.569</t>
  </si>
  <si>
    <t>GR.NECI.451</t>
  </si>
  <si>
    <t>Non-reciprocation of the Finnish minimum risk weight floor on housing loans provided by IRB credit institutions</t>
  </si>
  <si>
    <t>GR.NECI.573</t>
  </si>
  <si>
    <t>HU.NECI.350</t>
  </si>
  <si>
    <t>HU.NECI.351</t>
  </si>
  <si>
    <t>HU.NECI.460</t>
  </si>
  <si>
    <t>IE.NECI.275</t>
  </si>
  <si>
    <t>IE.NECI.291</t>
  </si>
  <si>
    <t>IE.NECI.458</t>
  </si>
  <si>
    <t>IE.NECI.571</t>
  </si>
  <si>
    <t>IT.NECI.277</t>
  </si>
  <si>
    <t>http://www.bancaditalia.it/compiti/stabilita-finanziaria/politica-macroprudenziale/reciprocation-belgium/index.html?com.dotmarketing.htmlpage.language=1%20.</t>
  </si>
  <si>
    <t>IT.NECI.286</t>
  </si>
  <si>
    <t>https://www.bancaditalia.it/compiti/stabilita-finanziaria/politica-macroprudenziale/reciprocation-estonia/index.html?com.dotmarketing.htmlpage.language=1</t>
  </si>
  <si>
    <t>IT.NECI.462</t>
  </si>
  <si>
    <t>IT.NECI.588</t>
  </si>
  <si>
    <t>LV.RECI.288</t>
  </si>
  <si>
    <t>€1 million</t>
  </si>
  <si>
    <t>http://www.fktk.lv/en/publications/press-releases/5983-fcmc-adopts-decisions-on-reciprocation-of-estonian-and-belgian-macro-prudential-measures.html</t>
  </si>
  <si>
    <t>LV.RECI.287</t>
  </si>
  <si>
    <t>Reciprocation of the Belgian measure of 5 percentage point add-on to the risk weights of IRB banks taken under Art. 458 CRR</t>
  </si>
  <si>
    <t>LT.RECI.270</t>
  </si>
  <si>
    <t>https://www.e-tar.lt/portal/lt/legalAct/a42cfdb057c311e6b72ff16034f7f796</t>
  </si>
  <si>
    <t>LT.RECI.296</t>
  </si>
  <si>
    <t>Reciprocation of 1-percent systemic risk buffer rate applied to the domestic exposures of all credit institutions in Estonia.</t>
  </si>
  <si>
    <t>https://www.e-tar.lt/portal/lt/legalAct/6b6f7ad0a72711e69ad4c8713b612d0f</t>
  </si>
  <si>
    <t>LT.RECI.481</t>
  </si>
  <si>
    <t>https://www.lb.lt/en/financial-stability-instruments-1#ex-1-4</t>
  </si>
  <si>
    <t>LT.RECI.592</t>
  </si>
  <si>
    <t>LU.RECI.271</t>
  </si>
  <si>
    <t>Reciprocation of the Belgian measure of 5 percentage point add-on to the risk weights of IRB credit institutions taken under Art. 458 CRR. Institutions covered are Belgian branches of Luxembourg credit institutions.</t>
  </si>
  <si>
    <t>Branches only</t>
  </si>
  <si>
    <t>http://www.bcl.lu/fr/stabilite_surveillance/CRS/CRS_2016-005_Recomm_reciprocation_BE_Secretariat-CRS.pdf_x000D_
_x000D_
http://www.cssf.lu/fileadmin/files/Lois_reglements/Legislation/RG_CSSF/RCSSF_No16-04.pdf</t>
  </si>
  <si>
    <t>LU.RECI.323</t>
  </si>
  <si>
    <t>http://www.bcl.lu/fr/stabilite_surveillance/CRS/Avis_CdRS_reciprocite-estonie_2016_008.pdf_x000D_
_x000D_
http://www.cssf.lu/fileadmin/files/Lois_reglements/Legislation/RG_CSSF/RCSSF_No16-14.pdf</t>
  </si>
  <si>
    <t>LU.NECI.468</t>
  </si>
  <si>
    <t>http://www.bcl.lu/fr/stabilite_surveillance/CRS/CRS_2018_002_6-avril-2018.pdf</t>
  </si>
  <si>
    <t>LU.NECI.598</t>
  </si>
  <si>
    <t>MT.RECI.289</t>
  </si>
  <si>
    <t>Central Bank of Malta</t>
  </si>
  <si>
    <t>https://www.centralbankmalta.org/reciprocity</t>
  </si>
  <si>
    <t>MT.NECI.338</t>
  </si>
  <si>
    <t>NL.RECI.142</t>
  </si>
  <si>
    <t>Reciprocation of the Belgian measure of 5 percentage point add-on to the risk weights of IRB banks taken under Art. 458 CRR.</t>
  </si>
  <si>
    <t>€50 million</t>
  </si>
  <si>
    <t>De minimis threshold or exemption if not utilising IRB Approach</t>
  </si>
  <si>
    <t>BE.4RWS.90</t>
  </si>
  <si>
    <t>NL.RECI.318</t>
  </si>
  <si>
    <t>http://www.toezicht.dnb.nl/en/2/51-235878.jsp</t>
  </si>
  <si>
    <t>NL.NECI.478</t>
  </si>
  <si>
    <t>NO.RECI.488</t>
  </si>
  <si>
    <t>PL.NECI.281</t>
  </si>
  <si>
    <t>PL.NECI.290</t>
  </si>
  <si>
    <t>PL.NECI.464</t>
  </si>
  <si>
    <t>Art. 458</t>
  </si>
  <si>
    <t>PL.NECI.591</t>
  </si>
  <si>
    <t>Non-reciprocation of the Estonian measure which consists of 1-percent systemic risk bufer applied to all banks.</t>
  </si>
  <si>
    <t>PT.RECI.264</t>
  </si>
  <si>
    <t>Reciproaction of extension Belgian measure under art. 458 CRR regarding mortgage lending.</t>
  </si>
  <si>
    <t>PT.RECI.295</t>
  </si>
  <si>
    <t>PT.RECI.471</t>
  </si>
  <si>
    <t>PT.RECI.580</t>
  </si>
  <si>
    <t>https://www.bportugal.pt/sites/default/files/decision_4_nbb.pdf</t>
  </si>
  <si>
    <t>RO.NECI.384</t>
  </si>
  <si>
    <t>RO.NECI.382</t>
  </si>
  <si>
    <t>Non-reciprocation of the Belgian measure of 5 percentage point add-on to the risk weights of IRB credit institutions.</t>
  </si>
  <si>
    <t>RO.NECI.510</t>
  </si>
  <si>
    <t>2</t>
  </si>
  <si>
    <t>RO.NECI.578</t>
  </si>
  <si>
    <t>SK.NECI.280</t>
  </si>
  <si>
    <t>SK.RECI.282</t>
  </si>
  <si>
    <t>SK.NECI.459</t>
  </si>
  <si>
    <t>SK.NECI.599</t>
  </si>
  <si>
    <t>SI.NECI.475</t>
  </si>
  <si>
    <t>SI.NECI.480</t>
  </si>
  <si>
    <t>SI.NECI.572</t>
  </si>
  <si>
    <t>ES.NECI.278</t>
  </si>
  <si>
    <t>Non-reciprocation of the Belgian measure of 5 percentage point add-on to the risk weights of IRB credit institutions taken under Art. 458 CRR. BDE envisages to publish the decision in the Financial Stability Report (November 2016).</t>
  </si>
  <si>
    <t>ES.NECI.294</t>
  </si>
  <si>
    <t>p. 68ff in the FSR: http://www.bde.es/f/webbde/Secciones/Publicaciones/InformesBoletinesRevistas/InformesEstabilidadFinancera/16/FSRNovember2016.pdf</t>
  </si>
  <si>
    <t>ES.NECI.469</t>
  </si>
  <si>
    <t>ES.NECI.538</t>
  </si>
  <si>
    <t>Non-reciprocation of the Belgian measure of  5 percentage point add-on to the risk weights of IRB banks’ exposures to Belgian mortgage loans.</t>
  </si>
  <si>
    <t>SE.RECI.179</t>
  </si>
  <si>
    <t>SE.RECI.334</t>
  </si>
  <si>
    <t>http://www.fi.se/en/published/news/2017/decision-regarding-reciprocation-of-macroprudential-measures-in-two-eu-countries/</t>
  </si>
  <si>
    <t>SE.NECI.333</t>
  </si>
  <si>
    <t>Non-reciprocation of 5-percentage-point risk-weightadd-on applied under Article 458(2)(d)(vi) of Regulation (EU) No 575/2013 to Belgian mortgage loan exposures of credit institutions using the internal-ratings based approach.</t>
  </si>
  <si>
    <t>SE.RECI.450</t>
  </si>
  <si>
    <t>http://www.fi.se/en/published/news/2017/fi-recognises-the-risk-weight-floor-for-finnish-mortgage-exposures</t>
  </si>
  <si>
    <t>UK.NECI.276</t>
  </si>
  <si>
    <t>Bank of England</t>
  </si>
  <si>
    <t>http://www.bankofengland.co.uk/publications/Documents/records/fpc/pdf/2016/record1607.pdf</t>
  </si>
  <si>
    <t>UK.NECI.352</t>
  </si>
  <si>
    <t>HM Treasury</t>
  </si>
  <si>
    <t>UK.NECI.540</t>
  </si>
  <si>
    <t>Non reciprocation of the Belgian measure of  5 percentage point add-on to the risk weights of IRB banks’ exposures to Belgian mortgage loans.</t>
  </si>
  <si>
    <t>AT.OTHR.379</t>
  </si>
  <si>
    <t>Other</t>
  </si>
  <si>
    <t>Minimum Standards for the Risk Management and Granting of Foreign Currency Loans and Loans with Repayment Vehicles. These minimum standards constitute a recast of the FMA Minimum Standards for the Risk Management and Granting of Foreign Currency Loans and Loans with Repayment Vehicles (FMA-FXTT-MS) of 2013 and shall replace them with effect from June 2017.</t>
  </si>
  <si>
    <t>458 -  risk weights for RRE and CRE</t>
  </si>
  <si>
    <t>5 percentage point add-on to the risk weights applied by banks that use the IRB approach to mortgage loans to Belgian residents covered by residential real estate in Belgium. Continuation of a measure (but now under the CRD/CRR framework) that was already applicable from 8 December 2013 onwards.</t>
  </si>
  <si>
    <t>https://www.eba.europa.eu/documents/10180/657547/EBA-Op-2014-02+Opinion+on+measures+to+address+macroprudential+or+systemic+risk.pdf</t>
  </si>
  <si>
    <t>BE.PIL2.88</t>
  </si>
  <si>
    <t>Capital add-on for banks with excessive trading actvities as measured according to two indicators (volume-based, risk-based).</t>
  </si>
  <si>
    <t>Art. 103 CRD</t>
  </si>
  <si>
    <t>Extension of the stricter national measure under article 458 CRR for residential mortgage loans by one year.</t>
  </si>
  <si>
    <t>Art. 458(9) CRR</t>
  </si>
  <si>
    <t>Following the stipulations in Art. 458(9) CRR, the measure expired on 28 May 2017. The National Bank of Belgium issued a recommendation to Belgian IRB banks to maintain sound lending standards and to continue the application and reporting of capital buffers conform the expired measure.</t>
  </si>
  <si>
    <t>https://www.nbb.be/doc/cp/moniteur/2016/20160609_kb_2016_05_31.pdf</t>
  </si>
  <si>
    <t>ESRB/2016/3</t>
  </si>
  <si>
    <t>5 percentage-point risk weight add-on for IRB banks’ exposures to Belgian mortgage loans; and, an additional risk-sensitive element by targeting the risk profile of each (IRB) bank’s (residential) mortgage portfolio (by applying a multiplicator on the risk weight of the residential mortgage loan portfolio).</t>
  </si>
  <si>
    <t>BG.STTE.255</t>
  </si>
  <si>
    <t>The BNB has been conducting regular internal stress test exercises since 2002 to assess the resilience of the banking system to various risk parameters. In 2016 some simulations were conducted together with the asset quality review of the banks in Bulgaria as a part of the comprehensive assessment exercise.</t>
  </si>
  <si>
    <t>http://www.bnb.bg/PressOffice/POPressReleases/POPRDate/PR_20160428_1_EN</t>
  </si>
  <si>
    <t>BG.OTHR.252</t>
  </si>
  <si>
    <t>Banks are allowed to distribute profits based on quantitative and qualitative criteria such as: minimum level of capital adequacy (CAR and Tier I), liquidity coverage ratio (the share of liquid assets to attracted funds from non-banks/core funding ), asset quality indicators (incl. level of NPLs), supervisory ratings and other elements specific for the  respective year. The dividend distribution restrictions were confirmed as of March 2016. Implemented via recommendations.</t>
  </si>
  <si>
    <t>BG.LIQR.253</t>
  </si>
  <si>
    <t>All banks were recommended to enhance the timeliness and granularity of liquidity information and to strengthen precautionary measures to improve the management of liquidity risk. Since mid 2014 banks have prepared liquidity reporting on a more frequent (even daily) basis. Banks have to update their liquidity contingency plans to reflect latest developments in the markets they are exposed to. Banks have to explore funding options to reduce funding concentration. As of March 2016 the minimum liquidity coverage ratio was confirmed at 20% (the share of liquid assets to attracted funds from non-banks/core funding ).</t>
  </si>
  <si>
    <t>BG.OTHR.256</t>
  </si>
  <si>
    <t>Measures to prevent uncertainty and transfer of vulnerabilities through contagion channels. Banks with Greek equity in Bulgaria were required to implement a more conservative policy on group placements, to develop a programme to reduce exposures and impose a ban on new investments in Greek government securities. Measures also included the requirement to maintain cash and total liquidity levels above those required for other credit institutions. The banks concerned were further required to implement plans for reducing their dependency on funds attracted from the parent or other group entities.</t>
  </si>
  <si>
    <t>Described in detail in the BNB Economic Review (2/2015) on p. 28.</t>
  </si>
  <si>
    <t>BG.OTHR.257</t>
  </si>
  <si>
    <t>Measures to prevent uncertainty and transfer of vulnerabilities through contagion channels. Requirements for the banks with Greek equity in Bulgaria to achieve operational independence in their activities on the territory of Bulgaria. Requirements for the banks with Greek equity in Bulgaria to ensure their own liquidity  management independent of group decisions. Moreover, these banks were recommended to reduce their net balance item (assets less liabilities) to the parent and entities of the group.</t>
  </si>
  <si>
    <t>BG.OTHR.254</t>
  </si>
  <si>
    <t>Dedicated reporting for the macroprudential monitoring of the banking sector to identify risks related to credit growth (incl. loans in foreign currencies), excessive risk taking, risks related to significant exposure concentrations, etc. The first reporting form (introduced in January 2015) has monthly reporting frequency and covers currency and residential information as well as volumes and types of exposures to parent banks. The second and third forms (introduced in March 2015) cover credit activity in the banking sector. The second form is a quarterly report of LTV, LTI, PTI, DTEBITDA and flow of newly granted/renegotiated loans. The third form contains annual data on credit migration between the categories of past-due status. BNB also developed a new reporting template for monthly loan-level data from early 2015 onwards.</t>
  </si>
  <si>
    <t>HR.124R.91</t>
  </si>
  <si>
    <t>Art 124 - Risk weights on RRE</t>
  </si>
  <si>
    <t>Stricter defintion of residential property for preferential risk weighting (e.g. owner cannot have more than 2 residential properties, exclusion of holiday homes, need for occupation by owner or tenant).</t>
  </si>
  <si>
    <t>Art 124 CRR</t>
  </si>
  <si>
    <t>https://www.hnb.hr/documents/20182/526397/e-odluka-provedbi-uredbeEU-575-2013-dijelu-kapitala_160-2013.pdf/b7043dc3-67c3-4eb5-96dd-d440baf262d7</t>
  </si>
  <si>
    <t>HR.124C.336</t>
  </si>
  <si>
    <t>Art 124 - Risk weights on CRE</t>
  </si>
  <si>
    <t>Higher risk weights for exposures secured by mortgages on commercial immovable property (from 50% to 100%).</t>
  </si>
  <si>
    <t>https://www.hnb.hr/documents/20182/526397/e-izmjena-dopuna-odluke-provedbi-uredbeEU-575-2013-dijelu-kapitala.pdf/98ea54d1-72e4-4b8c-9c9e-203a51808189</t>
  </si>
  <si>
    <t>CY.LTVR.237</t>
  </si>
  <si>
    <t>First version: 24 November 2003_x000D_
LTV ratio (as amended in 2013) shall not exceed:_x000D_
(a) 80% in case the credit facility is granted for financing the primary permanent residence of the borrower. _x000D_
(b) 70% for all other property financing cases._x000D_
(on 18 March 2016, the provisions on the LTV ratio were transferred from the CBC directive on loan origination to a CBC circular to banks, without any changes)</t>
  </si>
  <si>
    <t>https://www.centralbank.cy/images/media/pdf/EN_Directive_Credit_Granting_Review_Processes_2016.pdf</t>
  </si>
  <si>
    <t>CY.DSTI.92</t>
  </si>
  <si>
    <t>The debt servicing amount shall be limited to either: (a) 35% of the borrower's "total monthly income" or, (b) the difference between the "total monthly income" and the "total monthly expenditure", whichever is lower.                             _x000D_
For high income borrowers, the debt servicing amount may exceed the above limit of 35%. This limit shall in any case not exceed the lower of either: (a) 60% of the borrowers' total monthly income, or (b) the difference between the "total monthly income" and the "total monthly expenditure".</t>
  </si>
  <si>
    <t>Amended by the Directive on Credit Granting and Review Processes of 2016 and the amendment is recorded as a separate measure.</t>
  </si>
  <si>
    <t>CY.PIL2.238</t>
  </si>
  <si>
    <t>The cap on deposit interest rates measure is implemented as part of the internal capital adequacy assessment process-supervisory risk evaluation process (ICAAP-SREP) and defines an interest rate ceiling for deposits beyond which additional Pillar II specific own fund requirements are imposed. The interest rate ceiling is set at Euribor + 2%. Latest amendment dates from 17 February 2015.</t>
  </si>
  <si>
    <t>CY.STTE.95</t>
  </si>
  <si>
    <t>Credit institutions should carry out scenario analysis in order to assess the impact on debt servicing in case of increases in the loan instalment due to increases in the interest rate or any other cause. Scenarios shall also be applied to future reduction in the cash flow generating capacity of the borrower. As a minimum scenario, credit institutions shall assume that interest rates move towards their long term average level and that the cash generating capacity of the borrower is reduced by 20%.</t>
  </si>
  <si>
    <t>CY.DSTI.258</t>
  </si>
  <si>
    <t>Amendment of previous DSTI measure. The debt servicing amount shall be limited to 80% of the borrower's "net disposable income"._x000D_
In case of loan in foreign currency, the total debt servicing amount should be limited to 65% of the "net disposable income".</t>
  </si>
  <si>
    <t>CY.4LIQ.429</t>
  </si>
  <si>
    <t>458 - liquidity requirements  (Part six of CRR)</t>
  </si>
  <si>
    <t>The introduction of a macroprudential liquidity buffer in the form of an liquidity coverage requirement (LCR) add-on, which will come into force on 1 January 2018 and be gradually phased out over 12 months, i.e. by 31 December 2018. To be applied on all domestic credit institutions and foreign (EU &amp; third country) controlled subsidiaries; with the exception of one credit institution due to its business model and sufficiently stringent liquidity requirments to date.</t>
  </si>
  <si>
    <t>https://www.centralbank.cy/en/financial-stability/macroprudential-policy-decisions/additional-liquidity-requirements-lcr-add-ons</t>
  </si>
  <si>
    <t>CZ.LTVR.96</t>
  </si>
  <si>
    <t>Recommendation to have residential mortgage loans with an LTV &gt; 90% for not more than 10% of the total amount of such loans in any given quarter. No residential mortgage loans with LTV &gt; 100%.</t>
  </si>
  <si>
    <t>CZ.OTHR.97</t>
  </si>
  <si>
    <t>Series of recommendations related to prudent credit standards for residential mortgage loans, including: assessment of client to service loans and withstand increased stress, maximum loan maturity, the provision of loans with a non-standard repayment schedule, loan refinancing, lending through intermediaries and the finance of buy-to-let property.</t>
  </si>
  <si>
    <t>CZ.LTVR.234</t>
  </si>
  <si>
    <t>1. The upper LTV limit of 100% will be reduced to 95% on 1 October 2016 and to 90% on 1 April 2017._x000D_
2. The limit of 10% for new loans in a particular quarter with an LTV of 90%–100% will change to a limit of 10% of new loans with an LTV of 85%–95% on 1 October 2016._x000D_
3. The limit will be set at 15% of new loans in a particular quarter with an LTV of 80%–90% on 1 April 2017.</t>
  </si>
  <si>
    <t>CZ.OTHR.235</t>
  </si>
  <si>
    <t>Recommendation F – financing of buy-to-let purchases of residential property:_x000D_
1. Institutions are hence recommended to use all available information to_x000D_
determine whether a loan is being used to finance owner-occupied housing or_x000D_
as an investment._x000D_
2. If an investment type of loan shows a combination of characteristics with a_x000D_
higher risk level, they should apply an LTV of 60% at most.</t>
  </si>
  <si>
    <t>CZ.LTVR.370</t>
  </si>
  <si>
    <t>The CNB is extending the scope of the Recommendation in the area of assessment of clients’ ability to service their loans and to withstand increased stress to other loans provided subsequently to those consumers. With a view to standardising the terms and conditions for all providers, and given the possibility of future transmission of risks to non-bank financial institutions, the CNB is simultaneously extending the scope of application of the Recommendation to all credit providers. Providers should monitor the DTI and DSTI ratios, set internal limits for them and prudently assess loan applications on the basis of them. Providers should particularly prudently assess the loan applications of applicants whose DTI ratio exceeds 8 and DSTI ratio exceeds 40%, especially if the loan has high LTV (currently above 80% up to 90 % which is a cap).</t>
  </si>
  <si>
    <t>Recommendation</t>
  </si>
  <si>
    <t>http://www.cnb.cz/miranda2/export/sites/www.cnb.cz/en/legislation/official_information/vestnik_2017_07_20717180_en.pdf</t>
  </si>
  <si>
    <t>CZ.DSTI.520</t>
  </si>
  <si>
    <t>Recommendation: upper limit for the DSTI ratio of 45% (of the applicant's net annual income). This may be exceeded for 5% of the total amount of retail loans secured by residential property, in justifiable cases i.e. a high probability of a loan repayment is identified.</t>
  </si>
  <si>
    <t>http://www.cnb.cz/miranda2/export/sites/www.cnb.cz/en/legislation/official_information/vestnik_2018_08_21018180_en.pdf</t>
  </si>
  <si>
    <t>CZ.LTIR.521</t>
  </si>
  <si>
    <t>Recommendation: upper limit for the DTI ratio of 9 (of the applicant's net annual income). This may be exceeded for 5% of the total amount of retail loans secured by residential property, in justifiable cases i.e. a high probability of a loan repayment is identified.</t>
  </si>
  <si>
    <t>DK.OTHR.396</t>
  </si>
  <si>
    <t>Supervisory diamond for commercial banks that limits (see link for details):_x000D_
a) Liquidity risks_x000D_
b) Funding risks_x000D_
c) Lending growth (20 per cent cap)_x000D_
d) Large exposures_x000D_
e) Commercial property exposures (less than 25% of total bank exposures)     _x000D_
Implemented as a microprudential instrument, but also have macroprudential implications</t>
  </si>
  <si>
    <t>https://www.finanstilsynet.dk/en/Tilsyn/Tilsynsdiamanten-for-pengeinstitutter</t>
  </si>
  <si>
    <t>DK.OTHR.100</t>
  </si>
  <si>
    <t>Supervisory diamond for mortgage banks that limits (see link for details):_x000D_
a) Interest-only lending to households with LTV above 60% (less for holiday houses)_x000D_
b) Variable rate lending (interest rate fixation&lt;2 years) to households with LTV above 60% (less for holiday houses)_x000D_
c) Lending growth (cap of 15 per cent) that is applicable to each of the segments: Private residential (owner-occupy), commercial residential (rental with housing purpose), agriculture, other corporate_x000D_
d) Short funding_x000D_
e) Large exposures    _x000D_
Implemented as a microprudential instrument, but also have macroprudential implications</t>
  </si>
  <si>
    <t>https://www.finanstilsynet.dk/da/Nyheder-og-Presse/Pressemeddelelser/Arkiv/Presse-2014/Pressemeddelelse-tilsynsdiamant-realkreditinsitutter-021214</t>
  </si>
  <si>
    <t>DK.LTVR.98</t>
  </si>
  <si>
    <t xml:space="preserve">Home buyers are generally required to make at least a 5 percent down payment (own financing) when purchasing a home. </t>
  </si>
  <si>
    <t>DK.OTHR.248</t>
  </si>
  <si>
    <t>Guidelines for banks and mortgage credit institutions to ensure caution in new lending for residential real estate in geographical areas with high price levels and high price increases compared to the rest of the country. The guideline includes 7 best practices including an LTI-rule (loan to gross income) that states:_x000D_
a) If LTI is between 4 and 5 households should have sufficient wealth (including properties but excluding pension schemes) so that net wealth is still positive in case of a decline in the value of the property by 10 percent_x000D_
b) If LTI is above 5 households should have sufficient wealth (including properties but excluding pension schemes) so that net wealth is still positive in case of a decline in the value of the property by 25 percent.</t>
  </si>
  <si>
    <t>National law (guidelines)</t>
  </si>
  <si>
    <t>http://finanstilsynet.dk/da/Nyheder%20og%20presse/Pressemeddelelser/2016/Pressemedddelelse-Vejledning-om-forsigtighed-i-kreditvudering-ved-belaaning-010216</t>
  </si>
  <si>
    <t>DK.OTHR.397</t>
  </si>
  <si>
    <t>Consumer protection restrictions on mortgage products available to home owners with a (total) debt-to-income (before tax) ratio above 400 per cent and a loan-to-value ratio above 60 per cent: (a) Interest-rate fixation must be at least 5 years  (b) Deferred amortization only applicable on 30-year fixed rate loans.</t>
  </si>
  <si>
    <t>http://www.hoeringsportalen.dk/Hearing/Details/61185</t>
  </si>
  <si>
    <t>EE.LTVR.104</t>
  </si>
  <si>
    <t xml:space="preserve">All credit institutions operating in Estonia are subject to a LTV limit of 85% (90% if guaranteed by KredEx) for new housing loans. Up to 15% of the amount of new housing loans issued in a quarter are allowed to breach the limit(s). </t>
  </si>
  <si>
    <t>http://www.eestipank.ee/en/financial-stability/requirements-housing-loans</t>
  </si>
  <si>
    <t>EE.DSTI.102</t>
  </si>
  <si>
    <t>All credit institutions operating in Estonia are subject to a DSTI limit of not more than 50% of borrower's net income for new housing loans. The DSTI ratio is calculated using either the interest rate in the loan contract (base rate plus margin) plus 2 percentage points, or an annual rate of 6%, whichever is higher. Up to 15% of the amount of new housing loans issued in a quarter are allowed to breach the limit(s).</t>
  </si>
  <si>
    <t>EE.LMAT.103</t>
  </si>
  <si>
    <t xml:space="preserve">All credit institutions in Estonia are subject to a maturity limit of 30 years for new housing loans. Up to 15% of the amount of new housing loans issued in a quarter are allowed to breach the limit(s). </t>
  </si>
  <si>
    <t>FI.LTVR.105</t>
  </si>
  <si>
    <t>LTV of 90% (95% for first-time house buyers) by law. Cap can be tightened by 10 percentage points by Finanssivalvonta.</t>
  </si>
  <si>
    <t>Credit institution-specific minimum level of 15% for the average risk weight on housing loans of credit institutions that have adopted the Internal Ratings Based Approach.</t>
  </si>
  <si>
    <t>http://www.esrb.europa.eu/pub/pdf/other/esrb.notification_other170627_Finland.en.pdf?663d5f7dd2e2c29c5b61dcd7d9d4f92b</t>
  </si>
  <si>
    <t>ESRB/2018/1</t>
  </si>
  <si>
    <t>FI.LTVR.457</t>
  </si>
  <si>
    <t>The lowering of the binding maximum loan-to-collateral (LTC) ratio, as referred to in chapter 15, section 11 of the Credit Institutions Act, by 5 percentage points to 85% for residential mortgage loans other than those taken for first home purchases.</t>
  </si>
  <si>
    <t>http://www.finanssivalvonta.fi/en/Publications/Press_releases/Pages/08_2018.aspx</t>
  </si>
  <si>
    <t>FR.4LES.490</t>
  </si>
  <si>
    <t>458 - large exposures (Art 392, 395 and 403)</t>
  </si>
  <si>
    <t>The measure consists of a tightening of large exposure limits applicable to highly indebted large non-financial corporations that are resident in France. French Systemically Important Institutions shall not incur an exposure that exceeds 5 % of their eligible capital for NFCs or group of connected NFCs assessed to be highly indebted.</t>
  </si>
  <si>
    <t>HU.LIQR.116</t>
  </si>
  <si>
    <t>The short-term liquidity requirement was set up in 2011 to make sure that institutions hold a sufficient liquidity buffer  to cover an idiosyncratic or market-wide stress scenario. Credit institutions shall hold liquidity reserves in the following 30-day-horizon that should cover 20% of the retail and corporate deposits (deposit coverage ratio (DCR)) or cover 10% of the balance sheet total (total liabilities) of the institutions (balance sheet coverage ratio (BCR)). Credit institutions must meet at least one of these two minimum levels. The credit institutions had to comply with the minimum requirements of DCR and BCR from 16 January 2012 onwards. Only the legal form of regulation was changed recently as the earlier Government Decree was replaced by an MNB Decree (24/2014 (VI.27.). MNB Decree)</t>
  </si>
  <si>
    <t>The short-term liquidity requirement on deposit coverage ratio (DCR)) and/or balance sheet coverage ratio (BCR) become unnecessary because of the LCR thus this regulation will be repealed on 1 January 2016. (35/2015 (IX.24) MNB Decree)</t>
  </si>
  <si>
    <t>HU.LIQR.115</t>
  </si>
  <si>
    <t>The Foreign exchange Funding Adequacy Ratio (FFAR) introduced 2012 is the ratio of stable foreign exchange funds divided by the weighted foreign exchange denominated assets outstanding. The regulation was changed on 1 July 2014 in terms of content, required level and institutional scope. The required level was raised from 65% to 75% on 1 July 2014 and will change by 5 percentage points semi-annually to 100% by 2017. (14/2014 (V.19) MNB Decree).</t>
  </si>
  <si>
    <t>http://www.mnb.hu/en/financial-stability/macroprudential-policy/the-macroprudential-toolkit/instruments-addressing-liquidity-and-financing-risks</t>
  </si>
  <si>
    <t>HU.LTVR.302</t>
  </si>
  <si>
    <t>LTV limits for new mortgage loans, going from 35% to 80%.  LTV limits for new vehicle loans, going from 30% to 75%. Limites are differentiated according to currency of loan (HUF, EUR, other currencies).  (32/2014. (IX. 10.) MNB Decree).</t>
  </si>
  <si>
    <t>http://www.mnb.hu/en/financial-stability/macroprudential-policy/the-macroprudential-toolkit/instruments-to-contain-the-risks-of-excessive-credit-growth</t>
  </si>
  <si>
    <t>HU.DSTI.109</t>
  </si>
  <si>
    <t>PTI (Payment-to-income) limits, going from 10% to 60% covering all types of credit and loan operations. The limits are differentiated according to the currency of the loan (HUF, EUR, other currencies) and the net income of the borrower (&lt;=, &gt; HUF 400,000). De minimis exception for very small loans.  (32/2014. (IX. 10.) MNB Decree).</t>
  </si>
  <si>
    <t>HU.LIQR.111</t>
  </si>
  <si>
    <t>Introduction of a Mortgage Funding Adequacy Ratio (MFAR), which requires a minimum level of HUF denominated mortgage-backed liabilities relative to the amount of residential mortgage loans in HUF. The minimum ratio is set at 15%  (20/2015, (VI.29) MNB Decree).</t>
  </si>
  <si>
    <t>HU.LIQR.112</t>
  </si>
  <si>
    <t>Introduction of a Foreign Exchange Coverage Ratio (FECR) whereby the overall on-balance sheet currency mistmach of credit institutions is limited to 15% of their balance sheet total (25/2015, (VII.30) MNB Decree).</t>
  </si>
  <si>
    <t>HU.LIQR.110</t>
  </si>
  <si>
    <t>The definition of the Foreign exchange Funding Adequacy Ratio (FFAR) is tightened (e.g. long-term FX swaps are no longer recognised as long-term stable FX funding) and the 100% level for the ratio is to be reached from 1 January 2016 (26/2015 (VII.30), MNB Decree).</t>
  </si>
  <si>
    <t>HU.LIQR.113</t>
  </si>
  <si>
    <t>Acceleration of the gradual increase of the required liquidity coverage ratio so that the 100% requirement is met by 1 April 2016 (rather than 1 January 2018). Repeal of two existing short-term liquidity regulations in force (balance sheet coverage ratio, deposit coverage ratio) (35/2015, (IX, 24) MNB Decree).</t>
  </si>
  <si>
    <t>Art. 412(5) CRR and national law</t>
  </si>
  <si>
    <t>HU.DSTI.108</t>
  </si>
  <si>
    <t>Amendment of the requirements related to payment-to-income (PTI) and loan-to-value (LTV) ratios. Raising the de minimis line on no debt-cap small loans from HUF 200,000 to HUF 300,000. Allow lenders to apply one credit line increase per year without checking PTI ratios, subject to limits on the size of the increase. Differential treatment of mortgages with interest fixation periods of at least five years: monthly debt service of such loans has a lower weight when calculating the PTI ratios for borrowers. Lastly, various technical amendments.</t>
  </si>
  <si>
    <t>http://www.mnb.hu/en/pressroom/press-releases/press-releases-2016/the-mnb-revised-the-debt-cap-rules-with-the-aim-of-supporting-responsible-lending</t>
  </si>
  <si>
    <t>HU.OTHR.118</t>
  </si>
  <si>
    <t>Start of the operation of a dedicated asset management company to purchase distressed commercial real estate portfolio from financial institutions.</t>
  </si>
  <si>
    <t>By the end of June 2017, MARK has been phased out from the macroprudential toolkit via the successful sale of the AMC. The company continues its activity on a market basis.</t>
  </si>
  <si>
    <t>www.markzrt.hu</t>
  </si>
  <si>
    <t>HU.LIQR.249</t>
  </si>
  <si>
    <t>The entry into force of the Mortgage Funding Adequacy Ratio (MFAR) was modified to ensure a level playing field and a smooth transition process. A de minimis rule was also introduced, exempting institutions with a net stock of residential mortgage loans with maturities over one year of less than HUF 3 billion.</t>
  </si>
  <si>
    <t>https://www.mnb.hu/en/pressroom/press-releases/press-releases-2016/banks-will-be-granted-an-extension-of-six-months-to-improve-their-forint-maturity-match</t>
  </si>
  <si>
    <t>HU.DSTI.522</t>
  </si>
  <si>
    <t>Payment-to-Income (PTI) ratio limits are amended, and now range from 25% to 60% during the phase-in period (1 Oct. 2018 - 30 June 2019). From 1 July 2019, the limits will range from 25% to 60%, although the income threshold will now be higher (500,000 HUF) as opposed to the phase-in period (400,000 HUF). The PTI ratio limits also depends on the length of the fixation of interest rates, i.e. floating/fixed for &lt; 5 years; at least 5 years but &lt; 10 years; and, at least 10 years or fixed for the entire term of the loan. The PTI limits increase over with income and the length of fixation of interest rates._x000D_
_x000D_
Additionally, the limits will depend on the the currency. For EUR, the range is 15% to 30%. For other FX, the range is 5% to 15%. Both ranges depend on the interest rate fixation period and the income of the borrower.</t>
  </si>
  <si>
    <t>HU.LIQR.601</t>
  </si>
  <si>
    <t>5 amendments to the Mortgage Funding Adequacy Ratio (MFAR) regulation, taking effect in two steps :  (i) increase of the “de minimis” threshold from HUF 3 billion to HUF 10 billion (would come into force on 1 February 2019), (ii) the required minimum maturity of accepted funds shall be increased to 3 years from the current requirement of 2 years, (iii) the required minimum level of long-term funds in proportion to residential mortgage loans shall be increased from 20 to 25 percent, (iv) mortgage bonds that are accepted as long-term funds, or their issuer or guarantor shall be rated by an external credit rating agency, (v) mortgage bonds held by banks for the purpose of market making shall be exempted from the restriction of cross-ownership of mortgage bonds within the banking sector up to the lower of 10 percent of the outstanding amount of the given mortgage bonds and HUF 3 billion the remaining. (ii) to (v) changes would be effective from 1 October 2019.</t>
  </si>
  <si>
    <t>National Law</t>
  </si>
  <si>
    <t>https://www.mnb.hu/en/pressroom/press-releases/press-releases-2019/mnb-promotes-further-deepening-of-mortgage-bond-market-by-amending-regulation-on-forint-maturity-mismatch</t>
  </si>
  <si>
    <t>IS.LTVR.377</t>
  </si>
  <si>
    <t>Regulation on requirements for new residential mortgage loans. The regulation contains a LTV cap on new residential mortgage loans to consumers with a 85% LTV limit (90% for first time buyers).</t>
  </si>
  <si>
    <t>IE.STTE.124</t>
  </si>
  <si>
    <t>Lenders must assess whether borrowers can still afford their mortgage loans on the basis of a minimum 2% interest rate increase above the offered rate.</t>
  </si>
  <si>
    <t>http://www.centralbank.ie/regulation/processes/consumer-protection-code/documents/consumer%20protection%20code%202012.pdf</t>
  </si>
  <si>
    <t>IE.124C.243</t>
  </si>
  <si>
    <t>Minimum risk weight on commercial property lending increased from 50% to 100%. These are a continuation of previous policies in place since 2007.</t>
  </si>
  <si>
    <t>IE.OTHR.121</t>
  </si>
  <si>
    <t>Introduction of a set of requirements for loan originating alternative investment funds.</t>
  </si>
  <si>
    <t>AIFMD</t>
  </si>
  <si>
    <t>IE.LTVR.120</t>
  </si>
  <si>
    <t>Proportionate LTV limits of: 80% for non-first time buyers (FTBs); 90% for FTBs of properties up to €220,000; a sliding LTV limit based on property value for FTBs over €220,000. To be exceed by no more than 15% of the value of new lending for primary home</t>
  </si>
  <si>
    <t>http://www.irishstatutebook.ie/eli/2016/si/568/</t>
  </si>
  <si>
    <t>IE.LTIR.119</t>
  </si>
  <si>
    <t>Proportionate LTI limit: new housing loans with LTI greater than 3.5 should not be more than 20% of aggregate value new housing loans.</t>
  </si>
  <si>
    <t>IE.124R.491</t>
  </si>
  <si>
    <t>Stricter criteria for preferential weighting residential mortgage loans: the property needs to be owner-occupied and the LTV must not exceed 75%. These are a continuation of previous policies in place since 2007.</t>
  </si>
  <si>
    <t>http://www.eba.europa.eu/supervisory-convergence/supervisory-disclosure/rules-and-guidance</t>
  </si>
  <si>
    <t>IE.LTVR.390</t>
  </si>
  <si>
    <t>Following an extensive review of the mortgage measures in Ireland in 2016, a number of refinements to improve the sustainability and effectiveness of the current framework were identified and implemented. The ceiling on the LTV ratio for all first-time buyers is now set at 90% therefore the sliding limit based on the property value was removed.</t>
  </si>
  <si>
    <t>IE.LTIR.430</t>
  </si>
  <si>
    <t>Revision of exisiting proportionate loan-to-value (LTV) and loan-to-income (LTI) measures. Permitting a proportion of mortgage lending above the LTI limit to be considered separately for first-time-buyers (FTBs) and second and subsequent buyers (SSBs). The revision allows for 20 per cent of the value of new mortgage lending to FTBs to be above the LTI cap (of 3.5 gross income) and 10 per cent of the value of new mortgage lending to SSBs to be above the 3.5 LTI cap.  Up to end-2017, the LTI allowance has been set at 20 per cent of the combined value of FTB and SSB lending.</t>
  </si>
  <si>
    <t>https://www.centralbank.ie/financial-system/financial-stability/macro-prudential-policy/mortgage-measures</t>
  </si>
  <si>
    <t>IE.LTVR.431</t>
  </si>
  <si>
    <t>Clarification is provided on the collateral valuation for construction-related mortgage lending (e.g. financing of renovations). At the time of entering a loan agreement, when calculating the value of the collateral, lenders will be required to take the lower of; the estimated market value of the property after completion of all works, or; the sum of the site cost plus the cost of work, as estimated at the time of entering into the loan agreement.</t>
  </si>
  <si>
    <t>LV.LTVR.126</t>
  </si>
  <si>
    <t>Latvias Banka</t>
  </si>
  <si>
    <t>LTV cap of 90% for residential mortgage lending.  The LTV requirement is set in the Law on Consumers Rights' Protection, but Latvijas Banka can issue a recommendation on the appropriate LTV level.</t>
  </si>
  <si>
    <t>LV.LTVR.125</t>
  </si>
  <si>
    <t>LTV cap of 95% for loans supported by a state guarnatee under the Law on Assistance in Resolution of Dwelling Issues.</t>
  </si>
  <si>
    <t>LI.124R.524</t>
  </si>
  <si>
    <t>In accordance with Art. 124(2) of Regulation (EU) No 575/2013, Liechtenstein has exercised the option to apply the following risk weights: (a) for residential properties with an LTV up to 66 2/3%: 35%; (b) for residential properties with an LTV between 66 2/3 % and 80%: 50%.</t>
  </si>
  <si>
    <t>LI.LTVR.452</t>
  </si>
  <si>
    <t>At mortgage  origination or if a mortgage is expanded, the loan-to-value ratio (LTV) must not exceed 80%. A higher LTV ratio is possible in exceptional cases, but such a loan has to be qualified as "exception to policy".</t>
  </si>
  <si>
    <t>LT.LTVR.133</t>
  </si>
  <si>
    <t xml:space="preserve">LTV of new housing loans cannot be more than 85%. </t>
  </si>
  <si>
    <t>https://www.e-tar.lt/portal/lt/legalAct/TAR.A91F08A407C5</t>
  </si>
  <si>
    <t>LT.DSTI.129</t>
  </si>
  <si>
    <t>DSTI of not more than 40% of borrower's net income.</t>
  </si>
  <si>
    <t>On 28 May 2015 the Bank of Lithuania adopted the amendment to the Responsible Lending Regulations reducing the maturity of new housing loans to 30 years, that became effective from 1 November 2015.</t>
  </si>
  <si>
    <t>LT.LMAT.132</t>
  </si>
  <si>
    <t>Maturity of new housing loans should not be more than 40 years.</t>
  </si>
  <si>
    <t>On 28 May 2015 the Bank of Lithuania adopted an amendment to the Responsible Lending Regulations reducing the maturity of new housing loans to 30 years.</t>
  </si>
  <si>
    <t>LT.DSTI.214</t>
  </si>
  <si>
    <t>Amendments of previously introduced measure: introduction of stress DSTI limit of 50 percent (alongside the usual 40 percent limit) with the 5 per cent interest rate used in the stress testing. A credit institution can apply a DSTI of more than 40% of the borrower's income, but overall capped at 60%, for the amount of housing loans that is not higher than 5% of the total value of new housing loans granted by that credit institution during the calendar year.</t>
  </si>
  <si>
    <t>http://www.lb.lt/uploads/documents/files/musu-veikla/Finansinis-stabilumas/responsible_lending_regulations.pdf</t>
  </si>
  <si>
    <t>LT.LMAT.192</t>
  </si>
  <si>
    <t>Maturity of new housing loans should not be more than 30 years.</t>
  </si>
  <si>
    <t>LT.OTHR.392</t>
  </si>
  <si>
    <t>Amendments to existing regulations: wider application of the borrower-based measures, which currently apply not only to mortgages issued by credit institutions, but also loans for house purchase or loans with RE collateral granted by other credit providers. Lending standards (including the requirement to calculate LTV and DSTI) are also applied to natural persons who are carrying out construction or lease activities for business purposes. Also, lending standards applied for all types of household loans preventing excessive provision of unsecured loans to households.</t>
  </si>
  <si>
    <t>https://www.e-tar.lt/portal/en/legalAct/aec51df0e2e911e68503b67e3b82e8bd</t>
  </si>
  <si>
    <t>LU.RIWO.136</t>
  </si>
  <si>
    <t>Risk weights (other)</t>
  </si>
  <si>
    <t>Institutions using the standardised approach for credit risk need to apply a risk weight of 75% to the part of the mortgage loan exceeding 80% of the value of the real estate object.</t>
  </si>
  <si>
    <t>http://www.cssf.lu/fileadmin/files/Lois_reglements/Circulaires/Hors_blanchiment_terrorisme/cssf12_552_upd170517.pdf</t>
  </si>
  <si>
    <t>LU.STTE.137</t>
  </si>
  <si>
    <t>Institutions using the internal ratings-based approach shall ensure that their regulatory capital adequacy is subject to a stress test which considers the effects of severe, but plausible, recession scenarios. The stress test on the retail exposures secured by residential property requires an increase of minimum 50% of the PDs and a LGD of at least 20%.</t>
  </si>
  <si>
    <t>LU.RIWO.348</t>
  </si>
  <si>
    <t>The use of rating systems, as part of the internal ratings-based approach for the calculation of risk weighted exposure amounts for credit risk, should not result in an average risk weight applied to retail (non-SME) exposures secured by residential property located in Luxembourg below 15%. Hence, the 15% risk weight is considered as a minimum risk weight floor.</t>
  </si>
  <si>
    <t>Art. 92 CRR</t>
  </si>
  <si>
    <t>http://www.bcl.lu/fr/stabilite_surveillance/CRS/Avis_Recommandation_CRS_00_2016_RWfloor_01_07_2016.pdf_x000D_
_x000D_
http://www.cssf.lu/fileadmin/files/Lois_reglements/Circulaires/Hors_blanchiment_terrorisme/cssf16_643.pdf</t>
  </si>
  <si>
    <t>MT.PIL2.139</t>
  </si>
  <si>
    <t>Required reserve for general banking risks for all banks to mitigate risks arising from heightened level of NPLs (Banking Rule 09).</t>
  </si>
  <si>
    <t>http://www.mfsa.com.mt/pages/viewcontent.aspx?id=533</t>
  </si>
  <si>
    <t>MT.124R.138</t>
  </si>
  <si>
    <t>Continuation of practice since 2008 for exposures secured by mortgages on residential property and attracting a risk-weight of 35% not to exceed 70% of the market value of that property. (based on Art 124)</t>
  </si>
  <si>
    <t>MT.OTHR.347</t>
  </si>
  <si>
    <t>Introduction of measures for credit institutions to reduce their NPL ratio to less than 6%. Credit institutions will be required to draft a NPL Reduction Plan over the next five year period and, if divergences from the plan are registered, credit institutions will be compelled to hold reserves. From a macro-prudential perspective, the amendments help minimise the impact of externalities and the systemic implications of NPLs through better allocation of credit and capital.</t>
  </si>
  <si>
    <t>https://www.mfsa.com.mt/pages/readfile.aspx?f=/files/Announcements/Consultation/2016/BR09%20Amendments%20Final.pdf</t>
  </si>
  <si>
    <t>NL.LTVR.141</t>
  </si>
  <si>
    <t>Rijksoverheid (Dutch government)</t>
  </si>
  <si>
    <t>LTV limit for new mortgage loans decreases stepwise 1 percentage point per annum from 106% in 2012 to 100% in 2018.</t>
  </si>
  <si>
    <t>http://www.rijksoverheid.nl/onderwerpen/koopwoning/nieuwe-regels-hypotheek</t>
  </si>
  <si>
    <t>NL.LAMO.140</t>
  </si>
  <si>
    <t>New mortgage loans are only tax deductible when they are amortised within 30 years.</t>
  </si>
  <si>
    <t>NO.LTVR.146</t>
  </si>
  <si>
    <t>Supervisory guidelines for prudent residential mortgage lending practices specify that the LTV-ratio for residential mortgage loans is capped at 90% (75%*). In 2011 the LTV-cap was lowered to 85 % (70%*). (*) applies to home equity lines of credit.</t>
  </si>
  <si>
    <t>The supervisory guidelines from 2010/2011 was replaced by a regulation in 2015, hence the guidelines are no longer active.</t>
  </si>
  <si>
    <t>https://www.google.no/url?sa=t&amp;rct=j&amp;q=&amp;esrc=s&amp;source=web&amp;cd=4&amp;ved=0ahUKEwj1l_fk0N7VAhWsJ5oKHYB4DgAQFgg3MAM&amp;url=https%3A%2F%2Fwww.husbanken.no%2Fboligrett%2Fkjop-og-salg-av-bolig%2F%2F~%2Fmedia%2FBoligjuss%2FRundskriv_11_2010.ashx&amp;usg=AFQjCNEDfHJrjcTFdqO7YfoDqmxd7JqDNQ</t>
  </si>
  <si>
    <t>NO.STTE.395</t>
  </si>
  <si>
    <t>When assessing a borrower's debt-servicing ability, the lender needs to make allowance for an interest rate increase of 5 percentage points.</t>
  </si>
  <si>
    <t>The supervisory guidelines from 2010/2011 was replaced by a regulation in 2015, hence the guidelines are no longer active. The regulation on requirements for new residential mortgage loans was renewed and continues to be applicable from 1 July 2018.</t>
  </si>
  <si>
    <t>https://lovdata.no/static/RFT/rft-2011-0029.pdf</t>
  </si>
  <si>
    <t>NO.LAMO.394</t>
  </si>
  <si>
    <t>Residential mortgage loans with an LTV greater than 70% need to be amortised.</t>
  </si>
  <si>
    <t>NO.164R.147</t>
  </si>
  <si>
    <t>Art 164 - LGD for retail exposures on RRE</t>
  </si>
  <si>
    <t>Increase minimum EAD weighted average LGDs for retail exposures secured by residential real estate in Norway from 10% to 20%.</t>
  </si>
  <si>
    <t>Art. 164 CRR</t>
  </si>
  <si>
    <t>https://www.regjeringen.no/en/aktuelt/risk-weights-under-the-irb-approach/id742309/</t>
  </si>
  <si>
    <t>Tighter requirements for residential mortgage lending models. Finanstilsynet estimates that the requirements for PD models, in combination with the LGD floor, will increase risk weights assigned to residential mortgage portfolios to around 20-25 per cent compared with previous levels of 10-15 per cent.</t>
  </si>
  <si>
    <t>Art. 101 CRD and Art. 144 CRR</t>
  </si>
  <si>
    <t>http://www.finanstilsynet.no/no/Artikkelarkiv/Pressemeldinger/2014/3_kvartal/Finanstilsynet-tightens-requirements-on-residential-mortgage-models/</t>
  </si>
  <si>
    <t>NO.124C.244</t>
  </si>
  <si>
    <t>Higher risk weights (100%) and stricter criteria than in CRR for commercial real estate exposures of SA banks.</t>
  </si>
  <si>
    <t>NO.LIQR.143</t>
  </si>
  <si>
    <t>LCR of at least 100%, with phase-in arrangement from 70% (end 2015) to 100% (end 2017). O-SIIs have to meet the 100% requirement from end 2015 onwards. In October 2016, the Ministry of Finance circulated a consultation document setting out a proposal by Finanstilsynet (FSA) on requirements for liquidity coverage in significant currencies.</t>
  </si>
  <si>
    <t>Art. 412 CRR</t>
  </si>
  <si>
    <t>https://www.regjeringen.no/no/aktuelt/nye-krav-til-likviditet-for-banker-mv/id2464218/</t>
  </si>
  <si>
    <t>NO.LTVR.216</t>
  </si>
  <si>
    <t>The LTV-ratio for residential mortgage loans is capped at 85% (70% for home equity lines of credit). 10% of the volume of a lender's approved loans per quarter are allowed not to meet the regulatory requirements.</t>
  </si>
  <si>
    <t>The regulation applied from 1 July 2015 to 31 December 2016. It was subsequently replaced.</t>
  </si>
  <si>
    <t>https://www.regjeringen.no/en/aktuelt/regulation-on-requirements-for-residential-mortgage-loans/id2417372/</t>
  </si>
  <si>
    <t>NO.LAMO.217</t>
  </si>
  <si>
    <t>Residential mortgage loans with an LTV greater than 70% need to be amortised at a rate of 2,5% per annum or equivalent to an annuity loan with a 30 year repayment period.  10% of the volume of a lender's approved loans per quarter are allowed not to meet the regulatory requirements.</t>
  </si>
  <si>
    <t>NO.STTE.150</t>
  </si>
  <si>
    <t>When assessing a borrower's debt-servicing ability, the lender needs to make allowance for an interest rate increase of 5 percentage points. 10% of the volume of a lender's approved loans per quarter are allowed not to meet the regulatory requirements.</t>
  </si>
  <si>
    <t>NO.LTIR.340</t>
  </si>
  <si>
    <t>Total debt may not exceed five times gross annual income. 10% of the mortgage volume per quarter is allowed not to meet the regulatory requirements, the limit is 8% for mortgages in Oslo.</t>
  </si>
  <si>
    <t>The regulation on requirements for new residential mortgage loans was renewed and continues to be applicable from 1 July 2018.</t>
  </si>
  <si>
    <t>https://www.regjeringen.no/en/aktuelt/new-regulation-on-requirements-for-residential-mortgage-loans/id2523967/</t>
  </si>
  <si>
    <t>NO.LTVR.341</t>
  </si>
  <si>
    <t>The LTV-ratio for residential mortgage loans is capped at 85% (60% for home equity lines of credit). The cap is 60% for secondary homes in Oslo. Additional collateral is accepted. 10% of the mortgage volume per quarter is allowed not to meet the regulatory requirements, the limit is 8% for mortgages in Oslo.</t>
  </si>
  <si>
    <t>The regulation on requirements for new residential mortgage loans was renewed and continues to be applicable from 1 July 2018. Cf. NO-LTVR-2018(528)</t>
  </si>
  <si>
    <t>NO.LAMO.343</t>
  </si>
  <si>
    <t>Residential mortgage loans with an LTV greater than 60% need to be amortised at a rate of 2,5% per annum or equivalent to an annuity loan with a 30 year repayment period. 10% of the mortgage volume per quarter is allowed not to meet the regulatory requirements, the limit is 8% for mortgages in Oslo.</t>
  </si>
  <si>
    <t>NO.STTE.342</t>
  </si>
  <si>
    <t>When assessing a borrower's debt-servicing ability, the lender needs to make allowance for an interest rate increase of 5 percentage points. 10% of the mortgage volume per quarter is allowed not to meet the regulatory requirements, the limit is 8% for mortgages in Oslo.</t>
  </si>
  <si>
    <t>NO.STTE.529</t>
  </si>
  <si>
    <t>https://www.esrb.europa.eu/pub/pdf/other/esrb.notification180702_NO_rml.pdf?1adb117f8a4f79c4202c358fcdcab253</t>
  </si>
  <si>
    <t>NO.LAMO.531</t>
  </si>
  <si>
    <t>Residential mortgage loans with an LTV greater than 60% need to be amortised at a rate of 2,5% per annum or equivalent to an annuity loan with a 30 year repayment period.</t>
  </si>
  <si>
    <t>NO.LTVR.528</t>
  </si>
  <si>
    <t>The LTV-ratio for residential mortgage loans is capped at 85%. The cap is 60% for secondary homes in Oslo. Additional collateral is accepted. 10% of the mortgage volume per quarter is allowed not to meet the regulatory requirements, the limit is 8% for mortgages in Oslo.</t>
  </si>
  <si>
    <t>NO.LTIR.530</t>
  </si>
  <si>
    <t>PL.LIQR.153</t>
  </si>
  <si>
    <t>M1 (short-term liquidity ratio): liquidity reserves - unstable external funds&gt;=0_x000D_
M2 (short-term liquidity ratio):liquidity reserves/unstable external funds&gt;=1_x000D_
M3 (long-term liquidity ratio): own funds/illiquid assets&gt;=1_x000D_
M4 (long-term liquidity ratio): (own funds+stable external funds)/(illiquid assets+assets with limited liquidity)&gt;=1</t>
  </si>
  <si>
    <t>http://www.knf.gov.pl/Images/Uchwala%20nr%20386_tcm75-9583.pdf</t>
  </si>
  <si>
    <t>PL.OTHR.156</t>
  </si>
  <si>
    <t>For any new loans the currency of the loan and the income out of which the loan will be repaid should be the same. In the case of customers (or households) receiving income in several currencies, the bank should ensure that the currency of the loan and the currency in which the borrower (or household) obtains the highest income in his total income considered for assessing his credit capacity are the same; in the case of other currencies, the bank should assume a possible depreciation by 20%.</t>
  </si>
  <si>
    <t>http://www.knf.gov.pl/Images/Rekomendacja_S_18_06_2013._tcm75-34880.pdf</t>
  </si>
  <si>
    <t>PL.DSTI.151</t>
  </si>
  <si>
    <t>Removal of strict DSTI levels, for creditworthiness assessment bank should take into consideration broad set of indicators and set their internal DSTI limits . Applies to all loans to households.</t>
  </si>
  <si>
    <t>http://www.knf.gov.pl/Images/RekomendacjaT_tcm75-33586.pdf</t>
  </si>
  <si>
    <t>PL.DSTI.152</t>
  </si>
  <si>
    <t>Removal of strict DSTI levels, for creditworthiness assessment bank should take into consideration broad set of indicators and set their internal DSTI limits. The PFSA can challenge these limits. Banks should pay particular attention to loans for which DSTI ratios exceed 40% (for borrowers with incomes below the average salary in the region) and 50% (for other borrowers). In such cases the client should be informed about heightened risk of such a transaction. Applies to newly originated housing loans.</t>
  </si>
  <si>
    <t>PL.LMAT.154</t>
  </si>
  <si>
    <t>Banks should recommend to their clients loans of maturity not longer than 25 years, and if clients ask for loans of longer maturity banks are recomended to grant loans of maturity of maximum 35 years and assess the creditworthiness assuming maturity of 25 years.</t>
  </si>
  <si>
    <t>https://www.knf.gov.pl/Images/Rekomendacja_S_18_06_2013._tcm75-34880.pdf</t>
  </si>
  <si>
    <t>PL.LTVR.155</t>
  </si>
  <si>
    <t>LTV limits:_x000D_
Residential real estate: _x000D_
2014 - 95%_x000D_
2015 - 90%_x000D_
2016 - 85% or 90% if the part above 85% is insured or collateralized with funds on bank account, government or NBP securities_x000D_
&gt;=2017 (target levels) - 80% or 90%  if the part above 80% is insured or collateralized with funds on bank account, government or NBP securities_x000D_
_x000D_
Commercial real estate:_x000D_
since July 2014 - 75% or 80% if the part above 75% is insured or collateralized with funds on bank account, government or NBP securities.</t>
  </si>
  <si>
    <t>PL.OTHR.360</t>
  </si>
  <si>
    <t>Resolution 14/2017 on the recommendation on the restructuring of the FX housing loans portfolio. The Financial Stability Committee recommends the minister competent for financial institutions to (i) increase risk weight for exposures secured by mortgages on immovable property (ii) increase minimum LGD for exposures secured by mortgages on residential property, the purchase of which was financed by an FX loan (iii) introduce changes to the operating design of the Borrowers' Support Fund (iv) work out appropriate solutions mitigating potential excessive tax burden for borrowers and lenders (v) impose a systemic risk buffer of 3% to all exposures on the territory of the Republic of Poland.</t>
  </si>
  <si>
    <t>PL.RIWO.586</t>
  </si>
  <si>
    <t>The introduction of 150% risk weight for retail mortgages where the currency of the loan was different from the currency of the borrower’s income. The work on the introduction of a measure was based on the Finanscial Stability Committees Resolution No 14/2017 from 13 January 2017 on the recommendation on the restructuring of the FX loan housing portfolio.</t>
  </si>
  <si>
    <t>http://prawo.sejm.gov.pl/isap.nsf/DocDetails.xsp?id=WDU20170001068</t>
  </si>
  <si>
    <t>PL.RIWO.587</t>
  </si>
  <si>
    <t>The introduction of 100% risk weight for comercial real estate exposures. The work on the introduction of a measure was based on the Finanscial Stability Committees Resolution No 14/2017 from 13 January 2017 on the recommendation on the restructuring of the FX loan housing portfolio.</t>
  </si>
  <si>
    <t>PT.LMAT.446</t>
  </si>
  <si>
    <t>Regarding the original maturity of the loans, limits:_x000D_
• 	of 40 years for new agreements for credit relating to residential immovable property or credit secured by a mortgage or equivalent guarantee; _x000D_
• 	average maturity of new credit agreements should gradually converge to 30 years until the end of 2022;_x000D_
• 	of 10 years for new consumer credit agreemnts</t>
  </si>
  <si>
    <t>https://www.bportugal.pt/en/page/ltv-dsti-and-maturity-limits</t>
  </si>
  <si>
    <t>PT.LTVR.444</t>
  </si>
  <si>
    <t>LTV (Loan-to-Value) limits established:_x000D_
• 	of 90% for credit for own and permanent residence;_x000D_
• 	of 80% for credit for purposes other than own and permanent residence;_x000D_
• 	of 100% for credit for purchasing immovable property held by the credit institutions and for property financial leasing agreements.</t>
  </si>
  <si>
    <t>PT.DSTI.445</t>
  </si>
  <si>
    <t>DSTI limit 50%, with the following exceptions:_x000D_
• up to 20% of the total amount of credit granted under this measure by each institution in each year may be granted to borrowers with a DSTI of up to 60%;_x000D_
• 	up to 5% of the total amount of credit granted under this measure by each institution  in each year may exceed the limits laid down regardinthe DSTI</t>
  </si>
  <si>
    <t>RO.LMAT.158</t>
  </si>
  <si>
    <t>Consumer loans with a maturity of more than 5 years are not allowed. The measure is applied to both banks and non-bank financial institutions.</t>
  </si>
  <si>
    <t>RO.LTVR.159</t>
  </si>
  <si>
    <t>In case of housing loans, limits on the LTV ratio were imposed: 85% for local currency denominated loans, 80% to FX loans granted to hedged borrowers, 75% for EUR denominated loans granted to unhedged borrowers, and 60% for other FX loans granted to unhedged borrowers. In case of consumer loans, maximum LTV is 75%. LTV limits for loans granted through the governmental program “Prima Casă” are 95% irrespective the currency. The measure is applied to both banks and non-bank financial institutions.</t>
  </si>
  <si>
    <t>RO.DSTI.157</t>
  </si>
  <si>
    <t>In the case of consumer loans, when establishing the maximum level of DSTI, the credit institutions have to take into account the foreign currency risk, interest rate risk and income risk.  The values for these risk factors are explicitly specified in the regulation: (a) for foreign currency risk, the depreciation scenarios of the local currency to be incorporated are: 35.5% for EUR denominated loans, 52.6% for CHF denominated loans and 40.9% for USD denominated loans, (b) for interest rate risk: 0.6 percentage points increase in interest rate and (c) for income risk: 6% reduction in income. The measure is applied to both banks and non-bank financial institutions.</t>
  </si>
  <si>
    <t>RO.STTE.161</t>
  </si>
  <si>
    <t>Credit institutions must ensure stricter criteria for debt servicing capacity in case of FX loans granted to unhedged non-financial firms even in cases of a severe depreciation of the local currency or increases in interest rates. In establishing the debt servicing capacity they should take into account the foreign currency and interest rate shocks  defined for consumer loans: (a) for foreign currency risk, the depreciation scenarios of the local currency to be incorporated are: 35.5% for EUR denominated loans, 52.6% for CHF denominated loans and 40.9% for USD denominated  loans and (b) for interest rate risk: 0.6 percentage points increase in interest rate. The measure is applied to both banks and non-bank financial institutions.</t>
  </si>
  <si>
    <t>RO.124C.222</t>
  </si>
  <si>
    <t>Higher risk weights (100%) and stricter criteria than in CRR for commercial real estate exposures of SA banks. The measure has been introduced in the national legislation starting 1/1/2007 and has been mantained by exercising the national option under CRR. Compulsory reciprocation under Art. 124(5) CRR</t>
  </si>
  <si>
    <t>RO.OTHR.455</t>
  </si>
  <si>
    <t>The measures aim at introducing two additional criteria for non-bank financial institutions engaged in lending (NBFIs) to become subject to the NBR’s prudential supervision (listing in the Special Register) depending on (i) the volume of new consumer loans (exceeding lei 75 million over the past three quarters), in order to capture the activity of creditors focused on granting short- and very short-term loans, and on (ii) the average interest rates applied, which show the potential of building-up excessive risks at NBFI level. Regarding the second criterion, NBFIs will be subject to NBR supervision if the levels are exceeded. In addition, for NBFIs granting less prudent consumer loans at annual percentage rate of charge (APRC) levels above those permitted, requirements for building up additional capital were introduced at two thirds of the loan amount (1000% risk weights). The requirements are only applicable to loans granted after 1 October 2017._x000D_
_x000D_
Criteria on APRC level for becoming subject to NBR supervision:_x000D_
• 	APRC level for lei-denominated loans_x000D_
    o 	200%, for maturity up to 15 days_x000D_
    o 	100%, for maturity between 16 and 90 days_x000D_
    o 	10 x NBR's Lombard rate, for maturity greater than 90 days_x000D_
• 	APRC level for foreign currency-denominated loans_x000D_
    o 	133%, for maturity up to 15 days_x000D_
    o 	67%, for maturity between 16 and 90 days_x000D_
    o 	6.7 x NBR's Lombard rate, for maturity greater than 90 days</t>
  </si>
  <si>
    <t>RO.DSTI.551</t>
  </si>
  <si>
    <t>Implementation of a limit of 40 % on debt service to income (DSTI), as measured by the ratio between total monthly payment obligations arising from credits and borrower’s net income. For FX exposures for which the borrower is not naturally hedged, the DSTI cannot exceed 20% of net income. Monthly debt service related to revolving exposures such as overdrafts and credit cards must be taken as a minimum of 3 percent of the exposure at origination._x000D_
Loans granted for the solely for purpose of refinancing which do not imply additional amounts will be exempted from the regulation. For first time home buyers, the specified limits are increased by 5 percentage points. A maximum of 15% of new loans will be exempted from the regulation._x000D_
The measure applies to credit institutions, non-bank financial lenders, payments institutions and institutions issuing electronic money.</t>
  </si>
  <si>
    <t>http://www.bnr.ro/page.aspx?prid=15396</t>
  </si>
  <si>
    <t>SK.LTVR.165</t>
  </si>
  <si>
    <t>Recommendation: LTV of new loans should not be more than 100%. _x000D_
The share of loans with an LTV ratio of between 90% and 100% should not exceed:_x000D_
a) 25%, until 30 June 2015;_x000D_
b) 20%, from 1 July 2015 to 31 March 2016;_x000D_
c) 15%, from 1 April 2016 to 31 December 20 16;_x000D_
d) 10%, from 1 January2017.</t>
  </si>
  <si>
    <t>SK.LMAT.164</t>
  </si>
  <si>
    <t>Recommendation: Maximum maturity for new housing loans should be 30 years with no more than 10% of new loans exceeding this limit.  Maximum maturity for other new loans is 9 (ultimately 8) years. _x000D_
Date of application: Housing loans: 1 March 2015. 
Other loans: 9 years from 1 March 2015 to 31 December 2015; 8 years from 1 Janauary 2016 onwards.</t>
  </si>
  <si>
    <t>SK.LAMO.163</t>
  </si>
  <si>
    <t>Recommendation: Loans with (partial) deferred payment of interest or principal should not be granted. Specified exceptions are allowed.</t>
  </si>
  <si>
    <t>SK.DSTI.162</t>
  </si>
  <si>
    <t xml:space="preserve">Recommendation: Bank's internal systems should include an indicator containing household income, standard household living costs, and total debt servicing requirements. </t>
  </si>
  <si>
    <t>SK.STTE.169</t>
  </si>
  <si>
    <t>Recommendation: Banks should perform portfolio stress testing for an increase in interest rates and unemployment.</t>
  </si>
  <si>
    <t>SK.STTE.168</t>
  </si>
  <si>
    <t>Recommendation: Set and adhere to an internal limit for the indicator of customer repayment ability. The limit should be met also in the case of an interest rate increase. 
Banks should verify their customers' income.</t>
  </si>
  <si>
    <t>SK.OTHR.166</t>
  </si>
  <si>
    <t>Recommendation: Maintain a prudential approach to loan refinancing._x000D_
• LTV ratio and maturity limits should continue to be met in the case of top-up loans._x000D_
• The customer's income should be reassessed and the debt service-to-income ratio limit_x000D_
should continue to be met.</t>
  </si>
  <si>
    <t>SK.OTHR.167</t>
  </si>
  <si>
    <t>Recommendation: Maintain a prudent approach to lending through intermediaries (mortgage brokers). Ensure that the share of these loans does not create pressure to loosen lending standards. Maintain a diverse pool of intermediaries.</t>
  </si>
  <si>
    <t>SK.LMAT.311</t>
  </si>
  <si>
    <t>Maturity limits for housing loans:_x000D_
a) loans secured by RRE: 30 years with possible exemption of 10 % of new loans (measure transferred from existing recommendation)_x000D_
b) loans not secured by RRE granted by building societies:_x000D_
    i) maximum maturity: 30 years_x000D_
    ii) max share of new loans over  25 years: 10 %_x000D_
    iii) max share of new loans over 20 years: 20 %_x000D_
(new measure)_x000D_
c) other loans not secured by RRE: 8 years (measure transferred from existing recommendation</t>
  </si>
  <si>
    <t>SK.LTVR.310</t>
  </si>
  <si>
    <t>LTV limits for housing loans (all three apply in parallel):_x000D_
a) LTV cannot exceed 100 % (measure transferred from existing recommendation)_x000D_
b) Share of new loans with LTV &gt; 90 % cannot exceed 10 % (measure transferred from existing recommendation)_x000D_
c) Share of new loans with LTV &gt; 80 % cannot exceed  40 % (new measure)</t>
  </si>
  <si>
    <t>SK.DSTI.309</t>
  </si>
  <si>
    <t>Tightening of the limit on debt-service-to-income ratio for housing loans. Loan instalments (for both new and existing loans, subject to assumed interest rate increase by 2 p.p., if interest rate is not fixed) cannot exceed 80 % of borrower’s disposable income. Disposable income is defined as net income less the minimum subsistence amount (including the minimum subsistence amount for children and spouse, if applicable).</t>
  </si>
  <si>
    <t>SK.LMAT.409</t>
  </si>
  <si>
    <t>Maturity limits for consumer loans _x000D_
a) consumer loans granted by financial institutions other than building societies: 8 years_x000D_
a) loans granted by building societies: 30 years_x000D_
 (measure transferred from existing recommendation)</t>
  </si>
  <si>
    <t>https://www.nbs.sk/_img/Documents/_Legislativa/_Vestnik/OPAT10-2017.pdf</t>
  </si>
  <si>
    <t>SK.DSTI.408</t>
  </si>
  <si>
    <t>Limit on debt service to income ratio for consumer loans (tightening of the measure transferred from existing recommendation)_x000D_
Loan instalments (for both new and existing loans, subject to assumed interest rate increase by 2 p.p., if interest rate is not fixed) cannot exceed 80 % of borrower’s disposable income. Disposable income is defined as net income less the minimum subsistence amount (including the minimum subsistence amount for children and spouse, if applicable). _x000D_
Exception: For clients with debt-to-income (including the new loan) not exceeding 1 (or 1.5 in case of leasing), the above-mentioned limit is 100 %.</t>
  </si>
  <si>
    <t>SK.LTIR.517</t>
  </si>
  <si>
    <t>Total borrower's indebtedness (including both new and existing loans) cannot exceed 8-times his/her yearly net disposable income. The measure will be phased-in following activation on 1 July 2018, which permits the following share of new loans to exceed the DTI limit of 8._x000D_
_x000D_
1 July 2018 - 31 Sept. 2018: 20%_x000D_
1 Oct. 2018 - 31 Dec. 2018: 15%_x000D_
1 Jan. 2019 - 30 June 2019: 10%_x000D_
_x000D_
From 1 July 2019, the share of new loans with a DTI &gt; 8 can exceed 5% (up to 10%) only for loans granted to young clients (up to 35 years of age, income &lt; 1.3 x Average), with DTI &lt; 9.</t>
  </si>
  <si>
    <t>SK.LTVR.518</t>
  </si>
  <si>
    <t>Tightening of LTV limits for housing loans, whereby two measures apply in unison: (i) the LTV cannot exceed 90% and, (ii) the maximum share of new loans with LTV &gt; 80% cannot exceed 20% (previously 40%). This is subject to a phase-in period._x000D_
_x000D_
1 July 2018 - 31 Sept. 2018: 35%_x000D_
1 Oct. 2018 - 31 Dec. 2018: 30%_x000D_
1 Jan. 2019 - 30 June 2019: 25%_x000D_
From 1 July 2019 onwards: 20%</t>
  </si>
  <si>
    <t>SI.PIL2.171</t>
  </si>
  <si>
    <t>The cap on deposit interest rates measure is implemented as part of the internal capital adequacy assessment process-supervisory risk evaluation process (ICAAP-SREP) process and defines a capital add-on for new deposits by the private non-banking sector where the deposit interest rate exceeds the ceiling set by the instrument.</t>
  </si>
  <si>
    <t>SI.LTDR.170</t>
  </si>
  <si>
    <t>Minimum requirement on changes in loans to the non-banking sector in relation to changes in deposits from the non-banking sector (so-callled Gross Loans to Deposits Flows ratio). Ratio has to be positve for the banks with a positive annual increase in deposits.</t>
  </si>
  <si>
    <t>SI.124R.172</t>
  </si>
  <si>
    <t>Applying stricter criteria than those set out in Article 125(2) CRR on exposures fully and completely secured by mortgages on residential property: for the purpose of Article 125(2d), the LTV ratio is set at 60%. Continuation of an existing measure. Exposures secured on commercial immovable property retain a 50% risk weight and are thus unchanged.</t>
  </si>
  <si>
    <t>SI.LTVR.328</t>
  </si>
  <si>
    <t>The recommended maximum level of the LTV ratio is 80%.</t>
  </si>
  <si>
    <t>https://www.bsi.si/en/financial-stability.asp?MapaId=2034&amp;VsebinaId=19313</t>
  </si>
  <si>
    <t>SI.DSTI.329</t>
  </si>
  <si>
    <t>The recommended maximum level of the DSTI ratio is: (a) for borrowers with monthly income less than or equal to EUR 1,700: 50%; and (b) for borrowers with monthly income exceeding EUR 1,700: 50% for that portion of income up to EUR 1,700 inclusive, and 67% for that portion of income exceeding EUR 1,700. In the event of several borrowers, this provision applies to each borrower separately.</t>
  </si>
  <si>
    <t>National recommendation</t>
  </si>
  <si>
    <t>SI.LTDR.403</t>
  </si>
  <si>
    <t>The measure taken, eases the existing macroprudential instrument GLTDF, introduced in June 2014, by changing it to macroprudential recommendation . The instrument refers to (1) the recommendation for the minimum GLTDF ratio (the Gross Loans To Deposits Flows Ratio) of at least 0% in case of positive annual increase in deposits by non-banking sector, (2) the recommendation for the ratio of liquid assets to short term liabilities with residual maturity up to 30 days, to have the value of at least one and (3) preserving the existing daily reporting of liquidity items.</t>
  </si>
  <si>
    <t>SI.DSTI.552</t>
  </si>
  <si>
    <t>Extension of the 2016 DSTI recommendation to consumer loans and introduction of a recommendation on maturity limits for consumer loans. The highest recommended LTV ratio for housing loans is 80%. The highest recommended DSTI ratio for housing and consumer loans is: (a) for borrowers with monthly income less than or equal to EUR 1,700: 50%; and (b) for borrowers with monthly income exceeding EUR 1,700: 50% for that portion of income up to EUR 1,700 inclusive, and 67% for that portion of income exceeding EUR 1,700._x000D_
In the event of several borrowers, this provision applies to each borrower separately. The highest recommended maturity for consumer loans is 120 months.</t>
  </si>
  <si>
    <t>National Recommendation</t>
  </si>
  <si>
    <t>https://www.bsi.si/en/financial-stability/macroprudential-supervision/macroprudential-instruments/macroprudential-recommendation-for-household-lending</t>
  </si>
  <si>
    <t>SE.LTVR.175</t>
  </si>
  <si>
    <t xml:space="preserve"> LTV of new loans should not be more than 85%. </t>
  </si>
  <si>
    <t>http://www.fi.se/sv/vara-register/sok-fffs/2016/201633/</t>
  </si>
  <si>
    <t>SE.LIQR.173</t>
  </si>
  <si>
    <t>LCR&gt;100 % in USD, EUR and total.</t>
  </si>
  <si>
    <t>http://www.fi.se/en/our-registers/search-fffs/2012/20126/</t>
  </si>
  <si>
    <t>SE.PIL2.177</t>
  </si>
  <si>
    <t>The 4 largest banking groups are subject to a Pillar II capital add-on of 2%.</t>
  </si>
  <si>
    <t xml:space="preserve">A risk weight floor of 25% (previously 15%) for Swedish mortgage loans by IRB banks. </t>
  </si>
  <si>
    <t>SE.LAMO.229</t>
  </si>
  <si>
    <t>Finansinspektionen published on 11 March 2015 a proposal on amortisation requirement for new mortgages. The amortisation requirement applies to all new loans granted that are collateralised by a home. Finansinspektionen’s Board of Directors decided on the new regulations on amortisation rules in May 2016. The amortisation requirement came into force on 1 June 2016.</t>
  </si>
  <si>
    <t>SE.LAMO.181</t>
  </si>
  <si>
    <t>http://www.fi.se/en/published/press-releases/2015/new-proposal-for-an-amortization-requirement/_x000D_
_x000D_
http://www.fi.se/en/published/press-releases/2016/amortisation-requirement-for-new-mortgages/_x000D_
_x000D_
http://www.regeringen.se/rattsdokument/departementsserien-och-promemorior/2015/09/amorteringskrav/</t>
  </si>
  <si>
    <t>SE.OTHR.176</t>
  </si>
  <si>
    <t xml:space="preserve">Increased transparency in capital requirement for Swedish banks (disclosure of actual capital requirements for the ten largest Swedish banks and credit institutions, including Pillar 2). </t>
  </si>
  <si>
    <t>SE.124C.230</t>
  </si>
  <si>
    <t>Continuation of practice since 2007 to apply a risk weight of 100% for exposures secured by mortgages on commercial immovable property.</t>
  </si>
  <si>
    <t>New mortgages with an LTV above 70% must be amortised by at least 2% of the original loan amount each year. Loans that have an LTV below 70% must be amortised by a minimum of 1% annually until the LTV has reached 50%. For existing mortgages raised before 1 June 2016, additional loans may be paid either in accordance with the basic rule or over a period of ten years. Exemptions from the amortisation requirement will be allowed in certain situations, such as unemployment or sickness. Furthermore, mortgage firms may waive the amortisation requirement for a loan collateralised by a newly produced residential property, although for a maximum of five years. This option is only available to first-hand buyers.</t>
  </si>
  <si>
    <t>http://www.fi.se/en/published/press-releases/2016/amortisation-requirement-for-new-mortgages/</t>
  </si>
  <si>
    <t>SE.RIWO.356</t>
  </si>
  <si>
    <t>Increase in risk weights for corporate exposures through supervisory methods for banks' internal models used for corporate exposures: (i) The banks' estimates of probability of default should anticipate a larger proportion of economic downturns with higher default rates. More specifically, every fifth year should be considered a "downturn year". (ii) A maturity floor of 2.5 years is implemented under Pillar 2 for banks that use the advanced IRB approach.</t>
  </si>
  <si>
    <t>http://www.fi.se/en/published/news/2016/new-methods-for-banks-risk-weights-and-capital-requirements-decided/</t>
  </si>
  <si>
    <t>SE.LAMO.454</t>
  </si>
  <si>
    <t>The stricter amortisation requriement entails that new mortgagors with mortgages that are greater than 4.5 times their gross income (LTI &gt; 4.5) must amortise at least 1 per cent of the debt in addition to the existing amortisation requirement, where the latter is linked to the LTV of the mortgage (see entry SE.LAMO.181).</t>
  </si>
  <si>
    <t>http://www.fi.se/en/published/news/2017/proposal-for-a-stricter-amortisation-requirement-for-households-with-high-loan-to-income-ratios/</t>
  </si>
  <si>
    <t>SE.LAMO.461</t>
  </si>
  <si>
    <t>New mortgagors with mortgages in excess of 4.5 times their gross income (LTI) must amortise at least 1 per cent of the debt in addition to the existing amortisation requirement. The existing amortization requirements imply that mortgagors with:_x000D_
• LTV between 50 and 70 percent must amortise at least 1 percent of the mortgage per year and_x000D_
• 	LTV above 70 percent must amortise at least 2 percent per year_x000D_
The amendment implies that new mortgagors with an LTI above 4.5 must amortise an additional 1 percent per year.</t>
  </si>
  <si>
    <t>https://www.fi.se/sv/vara-register/sok-fffs/2016/201616/201616/</t>
  </si>
  <si>
    <t>SE.4RWS.516</t>
  </si>
  <si>
    <t>A credit institution-specific minimum level of 25 % for the average risk weight on Swedish housing loans applicable to credit institutions that have adopted the Internal Ratings Based Approach.</t>
  </si>
  <si>
    <t>https://www.fi.se/en/published/important-pms-and-decisions/2018/changed-method-for-the-application-of-the-risk-weight-floor-for-swedish-mortgages/</t>
  </si>
  <si>
    <t>UK.124C.184</t>
  </si>
  <si>
    <t>Application of stricter criteria for the eligibility of the 50% risk weight exposures fully and completely secured by mortgages on commercial real estate. The stricter criterion requires firms to determine whether the annual average loss rates for lending secured by mortgage on comercial real estate in the UK did not exceed 0.5% over a representative period.</t>
  </si>
  <si>
    <t>http://media.fshandbook.info/Handbook/Credit-Riskv2_PRA_20141027.pdf</t>
  </si>
  <si>
    <t>UK.STTE.185</t>
  </si>
  <si>
    <t>Mortgage lenders need to assess whether borrowers can still afford their mortgage loans if the Bank of England's rate were 3 percentage points higher over a 5 year period than at origination of the loan.</t>
  </si>
  <si>
    <t>The FPC clarified its existing insurance measures in the mortgage market, designed to prevent excessive growth in the number of highly indebted households. To achieve this, it withdrewe its existing Recommendation on affordability tests and replaced it with 17/Q2/1</t>
  </si>
  <si>
    <t>http://www.bankofengland.co.uk/publications/Pages/Records/fpc/2014/1407.aspx_x000D_
_x000D_
https://www.bankofengland.co.uk/-/media/boe/files/record/2017/financial-policy-committee-meeting-june-2017.pdf?la=en&amp;hash=F3702890C3F76408B42937A616CF96A5967A4AC5</t>
  </si>
  <si>
    <t>UK.LTIR.183</t>
  </si>
  <si>
    <t>Proportionate LTI limit: new residential mortgage loans with LTI greater than 4.5 should not be more than 15% of aggregate volume new residential mortgage loans. De minimis exception for lenders with mortgage lending up to GBP 100 million per annum or extending fewer than 300 mortgages. Implemented as a Pillar II measure.</t>
  </si>
  <si>
    <t>Art 103 CRD</t>
  </si>
  <si>
    <t>UK.LEVR.182</t>
  </si>
  <si>
    <t>The FPC has directed the PRA to implement a set of leverage ratio requirements and buffers for PRA-regulated banks, building societies and investment firms. Includes: (i) minimum leverage ratio requirements of 3%, (ii) a supplementary leverage ratio buffer (for systemically important firms) set at 35% of the corresponnding risk-weighted systemic buffer rates for affected firms, and (iii) a countercyclical leverage ratio buffer, expected to be set at 35% of the risk-weighted countercyclical capital buffer rate.</t>
  </si>
  <si>
    <t>The FPC agreed to revoke its existing Direction to the PRA on the UL leverage ratio framework, in order to allow the PRA to implement the FPC's Recommendation with immediate effect.</t>
  </si>
  <si>
    <t>http://www.bankofengland.co.uk/financialstability/Documents/fpc/fs_lrr.pdf_x000D_
_x000D_
https://www.bankofengland.co.uk/-/media/boe/files/record/2016/financial-policy-committee-meeting-august-2016.pdf?la=en&amp;hash=1CF948A86866F6A39BBCA68047A35FCDF2BC07A3</t>
  </si>
  <si>
    <t>UK.LEVR.385</t>
  </si>
  <si>
    <t>The UK's leverage ratio has been amended to: (i) 	exclude from the calculation of the total exposure measure those assets constituting claims on central banks, where they are matched by deposits accepted by the firm that are denominated in the same currency and of identical or longer maturity; (ii) 	require a minimum leverage ratio of 3.25%; and, (iii) 	align reporting and disclosure requirements under the UK leverage ratio frameworwith these changes. Central bank claims for these purposes include reserves held by a firm at the central bank, banknotes and coins constituting legal currency in the jurisdiction of the central bank, and assets representing debt claims on the central bank with a maturity of no longer than three months.</t>
  </si>
  <si>
    <t>http://www.bankofengland.co.uk/pra/Pages/publications/ps/2017/ps2117.aspx</t>
  </si>
  <si>
    <t>UK.STTE.585</t>
  </si>
  <si>
    <t>When assessing affordability, mortgage lenders should apply an interest rate stress test that assesses whether borrowers could still afford their mortgages if, at any point over the first five years of the loan, their mortgage rate were to be 3 percentage points higher than the reversion rate specified in the mortgage contract at the time of origination (or, if the mortgage contract does not specify a reversion rate, 3 percentage points higher than the product rate at origination). This Recommendation is intended to be read together with the FCA requirements around considering the effect of future interest rate rises as set out in MCOB 11.6.18(2). This Recommendation applies to all lenders which extend residential mortgage lending in excess of £100 million per annum.</t>
  </si>
  <si>
    <t>https://www.bankofengland.co.uk/-/media/boe/files/record/2017/financial-policy-committee-meeting-june-2017.pdf?la=en&amp;hash=F3702890C3F76408B42937A616CF96A5967A4AC5</t>
  </si>
  <si>
    <t>UK.124C.493</t>
  </si>
  <si>
    <t>An institution may only treat exposures as fully and completely secured by mortgages on commercial immovable property, located in a jurisdiction that is not an EEA State as fully and completely secured for the purposes of Article 126(1) of Regulation (EU) No 575/2013 only if all of the following conditions are met:_x000D_
_x000D_
(1) annual average losses stemming from lending secured by mortgages on commercial property located in that jurisdiction did not exceed 0.5% of the exposure value over a representative period where; 
(a) there is sufficient evidence that the data used to determine this loss level are of the same or better quality as the data required to be published under Article 101(3) of Regulation (EU) No 575/2013; (b) it is reasonable to rely on such data; _x000D_
(2) the risk-weight that would be applied to that exposure or part of an exposure by the relevant supervisory authority in that jurisdiction is 50% or less._x000D_
_x000D_
A representative period shall be a time horizon of sufficient length and which includes a mix of good and bad years.</t>
  </si>
  <si>
    <t>SRB</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</si>
</sst>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mmmm\ yyyy"/>
    <numFmt numFmtId="165" formatCode="d\ mmm\ yyyy"/>
    <numFmt numFmtId="166" formatCode="dd/mm/yyyy;@"/>
    <numFmt numFmtId="167" formatCode="dd/mm/yyyy"/>
  </numFmts>
  <fonts count="24" x14ac:knownFonts="1">
    <font>
      <sz val="11"/>
      <color theme="1"/>
      <name val="Calibri"/>
      <family val="2"/>
      <scheme val="minor"/>
    </font>
    <font>
      <u/>
      <sz val="11"/>
      <color theme="10"/>
      <name val="Calibri"/>
      <family val="2"/>
      <scheme val="minor"/>
    </font>
    <font>
      <sz val="11"/>
      <name val="Calibri"/>
      <family val="2"/>
      <scheme val="minor"/>
    </font>
    <font>
      <sz val="10"/>
      <color theme="1"/>
      <name val="Calibri"/>
      <family val="2"/>
      <scheme val="minor"/>
    </font>
    <font>
      <b/>
      <sz val="10"/>
      <color theme="1"/>
      <name val="Calibri"/>
      <family val="2"/>
      <scheme val="minor"/>
    </font>
    <font>
      <sz val="11"/>
      <color rgb="FFFF0000"/>
      <name val="Calibri"/>
      <family val="2"/>
      <scheme val="minor"/>
    </font>
    <font>
      <b/>
      <sz val="11"/>
      <color theme="1"/>
      <name val="Calibri"/>
      <family val="2"/>
      <scheme val="minor"/>
    </font>
    <font>
      <b/>
      <sz val="16"/>
      <color theme="3"/>
      <name val="Calibri"/>
      <family val="2"/>
      <scheme val="minor"/>
    </font>
    <font>
      <b/>
      <u/>
      <sz val="11"/>
      <color theme="10"/>
      <name val="Calibri"/>
      <family val="2"/>
      <scheme val="minor"/>
    </font>
    <font>
      <u/>
      <sz val="10"/>
      <color theme="10"/>
      <name val="Calibri"/>
      <family val="2"/>
      <scheme val="minor"/>
    </font>
    <font>
      <i/>
      <sz val="10"/>
      <color theme="1"/>
      <name val="Calibri"/>
      <family val="2"/>
      <scheme val="minor"/>
    </font>
    <font>
      <i/>
      <sz val="11"/>
      <color theme="1"/>
      <name val="Calibri"/>
      <family val="2"/>
      <scheme val="minor"/>
    </font>
    <font>
      <b/>
      <sz val="16"/>
      <color theme="5" tint="-0.499984740745262"/>
      <name val="Calibri"/>
      <family val="2"/>
      <scheme val="minor"/>
    </font>
    <font>
      <sz val="10"/>
      <name val="Calibri"/>
      <family val="2"/>
      <scheme val="minor"/>
    </font>
    <font>
      <sz val="10"/>
      <color theme="1"/>
      <name val="Calibri"/>
      <family val="2"/>
      <scheme val="minor"/>
    </font>
    <font>
      <u/>
      <sz val="10"/>
      <name val="Calibri"/>
      <family val="2"/>
      <scheme val="minor"/>
    </font>
    <font>
      <u/>
      <sz val="8"/>
      <color theme="10"/>
      <name val="Calibri"/>
      <family val="2"/>
      <scheme val="minor"/>
    </font>
    <font>
      <b/>
      <sz val="10"/>
      <color theme="0"/>
      <name val="Calibri"/>
      <family val="2"/>
      <scheme val="minor"/>
    </font>
    <font>
      <b/>
      <sz val="11"/>
      <color theme="0"/>
      <name val="Calibri"/>
      <family val="2"/>
      <scheme val="minor"/>
    </font>
    <font>
      <sz val="10"/>
      <name val="Calibri"/>
      <scheme val="minor"/>
    </font>
    <font>
      <b/>
      <sz val="10"/>
      <color theme="1"/>
      <name val="Calibri"/>
      <scheme val="minor"/>
    </font>
    <font>
      <sz val="10"/>
      <color theme="1"/>
      <name val="Calibri"/>
      <scheme val="minor"/>
    </font>
    <font>
      <u/>
      <sz val="10"/>
      <name val="Calibri"/>
      <scheme val="minor"/>
    </font>
    <font>
      <u/>
      <sz val="8"/>
      <color theme="10"/>
      <name val="Calibri"/>
      <scheme val="minor"/>
    </font>
  </fonts>
  <fills count="7">
    <fill>
      <patternFill patternType="none"/>
    </fill>
    <fill>
      <patternFill patternType="gray125"/>
    </fill>
    <fill>
      <patternFill patternType="solid">
        <fgColor theme="0"/>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1" tint="4.9989318521683403E-2"/>
        <bgColor indexed="64"/>
      </patternFill>
    </fill>
    <fill>
      <patternFill patternType="solid">
        <fgColor theme="1"/>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theme="5" tint="0.39997558519241921"/>
      </bottom>
      <diagonal/>
    </border>
    <border>
      <left/>
      <right/>
      <top/>
      <bottom style="thin">
        <color indexed="64"/>
      </bottom>
      <diagonal/>
    </border>
    <border>
      <left/>
      <right style="thin">
        <color indexed="64"/>
      </right>
      <top style="thin">
        <color indexed="64"/>
      </top>
      <bottom style="thin">
        <color theme="5" tint="0.39997558519241921"/>
      </bottom>
      <diagonal/>
    </border>
  </borders>
  <cellStyleXfs count="2">
    <xf numFmtId="0" fontId="0" fillId="0" borderId="0"/>
    <xf numFmtId="0" fontId="1" fillId="0" borderId="0" applyNumberFormat="0" applyFill="0" applyBorder="0" applyAlignment="0" applyProtection="0"/>
  </cellStyleXfs>
  <cellXfs count="88">
    <xf numFmtId="0" fontId="0" fillId="0" borderId="0" xfId="0"/>
    <xf numFmtId="0" fontId="0" fillId="0" borderId="0" xfId="0" applyFill="1" applyBorder="1"/>
    <xf numFmtId="0" fontId="0" fillId="2" borderId="0" xfId="0" applyFill="1"/>
    <xf numFmtId="0" fontId="6" fillId="2" borderId="0" xfId="0" applyFont="1" applyFill="1" applyAlignment="1">
      <alignment horizontal="right"/>
    </xf>
    <xf numFmtId="164" fontId="6" fillId="2" borderId="0" xfId="0" applyNumberFormat="1" applyFont="1" applyFill="1" applyAlignment="1">
      <alignment horizontal="right"/>
    </xf>
    <xf numFmtId="0" fontId="8" fillId="2" borderId="0" xfId="1" applyFont="1" applyFill="1" applyAlignment="1"/>
    <xf numFmtId="0" fontId="0" fillId="2" borderId="0" xfId="0" applyFill="1" applyAlignment="1">
      <alignment horizontal="left" indent="1"/>
    </xf>
    <xf numFmtId="0" fontId="1" fillId="2" borderId="0" xfId="1" applyFill="1" applyAlignment="1">
      <alignment horizontal="left" indent="2"/>
    </xf>
    <xf numFmtId="0" fontId="1" fillId="0" borderId="0" xfId="1" applyFill="1" applyBorder="1"/>
    <xf numFmtId="0" fontId="9" fillId="2" borderId="0" xfId="1" applyFont="1" applyFill="1" applyBorder="1" applyAlignment="1">
      <alignment horizontal="left" vertical="top"/>
    </xf>
    <xf numFmtId="0" fontId="3" fillId="2" borderId="0" xfId="0" applyFont="1" applyFill="1" applyBorder="1" applyAlignment="1">
      <alignment horizontal="left" vertical="top"/>
    </xf>
    <xf numFmtId="0" fontId="7" fillId="2" borderId="0" xfId="0" applyFont="1" applyFill="1" applyBorder="1"/>
    <xf numFmtId="0" fontId="3" fillId="0" borderId="0" xfId="0" applyFont="1" applyFill="1" applyBorder="1" applyAlignment="1">
      <alignment horizontal="left" vertical="top"/>
    </xf>
    <xf numFmtId="0" fontId="3" fillId="0" borderId="0" xfId="0" applyFont="1" applyFill="1" applyBorder="1"/>
    <xf numFmtId="0" fontId="0" fillId="0" borderId="0" xfId="0" applyFill="1" applyBorder="1" applyAlignment="1">
      <alignment wrapText="1"/>
    </xf>
    <xf numFmtId="0" fontId="2" fillId="0" borderId="0" xfId="0" applyFont="1" applyFill="1" applyBorder="1" applyAlignment="1">
      <alignment horizontal="left" vertical="top" wrapText="1"/>
    </xf>
    <xf numFmtId="0" fontId="3" fillId="2" borderId="0" xfId="0" applyFont="1" applyFill="1" applyBorder="1"/>
    <xf numFmtId="0" fontId="3" fillId="2" borderId="0" xfId="0" applyFont="1" applyFill="1" applyBorder="1" applyAlignment="1">
      <alignment wrapText="1"/>
    </xf>
    <xf numFmtId="0" fontId="3" fillId="2" borderId="0" xfId="0" applyFont="1" applyFill="1"/>
    <xf numFmtId="165" fontId="5" fillId="2" borderId="0" xfId="0" applyNumberFormat="1" applyFont="1" applyFill="1" applyAlignment="1">
      <alignment horizontal="left"/>
    </xf>
    <xf numFmtId="0" fontId="3" fillId="0" borderId="0" xfId="0" applyFont="1" applyFill="1" applyBorder="1" applyAlignment="1">
      <alignment horizontal="left" vertical="top" wrapText="1"/>
    </xf>
    <xf numFmtId="0" fontId="3" fillId="2" borderId="0" xfId="0" applyFont="1" applyFill="1" applyBorder="1" applyAlignment="1">
      <alignment horizontal="right"/>
    </xf>
    <xf numFmtId="0" fontId="3" fillId="2" borderId="0" xfId="0" quotePrefix="1" applyFont="1" applyFill="1" applyBorder="1" applyAlignment="1">
      <alignment horizontal="left" indent="2"/>
    </xf>
    <xf numFmtId="0" fontId="6" fillId="0" borderId="0" xfId="0" applyFont="1"/>
    <xf numFmtId="0" fontId="4" fillId="2" borderId="0" xfId="0" applyFont="1" applyFill="1" applyBorder="1" applyAlignment="1">
      <alignment horizontal="left" vertical="top"/>
    </xf>
    <xf numFmtId="0" fontId="3" fillId="2" borderId="0" xfId="0" quotePrefix="1" applyFont="1" applyFill="1" applyBorder="1" applyAlignment="1">
      <alignment horizontal="left"/>
    </xf>
    <xf numFmtId="165" fontId="3" fillId="2" borderId="0" xfId="0" applyNumberFormat="1" applyFont="1" applyFill="1" applyBorder="1" applyAlignment="1">
      <alignment horizontal="left" vertical="top"/>
    </xf>
    <xf numFmtId="165" fontId="3" fillId="0" borderId="0" xfId="0" applyNumberFormat="1" applyFont="1" applyFill="1" applyBorder="1" applyAlignment="1">
      <alignment horizontal="left" vertical="top" wrapText="1"/>
    </xf>
    <xf numFmtId="0" fontId="0" fillId="2" borderId="0" xfId="0" applyFont="1" applyFill="1" applyAlignment="1">
      <alignment horizontal="left" indent="1"/>
    </xf>
    <xf numFmtId="0" fontId="0" fillId="2" borderId="0" xfId="0" applyFont="1" applyFill="1" applyAlignment="1">
      <alignment horizontal="left" indent="2"/>
    </xf>
    <xf numFmtId="0" fontId="8" fillId="2" borderId="0" xfId="1" applyFont="1" applyFill="1"/>
    <xf numFmtId="0" fontId="10" fillId="2" borderId="0" xfId="0" applyFont="1" applyFill="1" applyBorder="1" applyAlignment="1">
      <alignment horizontal="right"/>
    </xf>
    <xf numFmtId="0" fontId="10" fillId="2" borderId="0" xfId="0" applyFont="1" applyFill="1"/>
    <xf numFmtId="0" fontId="11" fillId="2" borderId="0" xfId="0" applyFont="1" applyFill="1"/>
    <xf numFmtId="0" fontId="10" fillId="2" borderId="0" xfId="0" applyFont="1" applyFill="1" applyBorder="1"/>
    <xf numFmtId="0" fontId="12" fillId="2" borderId="0" xfId="0" applyFont="1" applyFill="1"/>
    <xf numFmtId="0" fontId="12" fillId="2" borderId="0" xfId="0" applyFont="1" applyFill="1" applyBorder="1" applyAlignment="1">
      <alignment horizontal="left" vertical="top"/>
    </xf>
    <xf numFmtId="0" fontId="12" fillId="2" borderId="0" xfId="0" applyFont="1" applyFill="1" applyBorder="1"/>
    <xf numFmtId="0" fontId="4" fillId="3" borderId="0" xfId="0" applyFont="1" applyFill="1" applyBorder="1" applyAlignment="1">
      <alignment horizontal="left" vertical="top" wrapText="1"/>
    </xf>
    <xf numFmtId="165" fontId="4" fillId="3" borderId="0" xfId="0" applyNumberFormat="1" applyFont="1" applyFill="1" applyBorder="1" applyAlignment="1">
      <alignment horizontal="left" vertical="top" wrapText="1"/>
    </xf>
    <xf numFmtId="0" fontId="4" fillId="3" borderId="0" xfId="0" applyFont="1" applyFill="1" applyBorder="1" applyAlignment="1">
      <alignment horizontal="left" vertical="top"/>
    </xf>
    <xf numFmtId="0" fontId="13" fillId="0" borderId="0" xfId="0" applyFont="1" applyFill="1" applyBorder="1" applyAlignment="1">
      <alignment horizontal="left" vertical="top" wrapText="1"/>
    </xf>
    <xf numFmtId="165" fontId="14" fillId="0" borderId="0" xfId="0" quotePrefix="1" applyNumberFormat="1" applyFont="1" applyFill="1" applyBorder="1" applyAlignment="1">
      <alignment horizontal="left" vertical="top" wrapText="1"/>
    </xf>
    <xf numFmtId="0" fontId="13" fillId="0" borderId="0" xfId="0" quotePrefix="1" applyFont="1" applyFill="1" applyBorder="1" applyAlignment="1">
      <alignment horizontal="left" vertical="top" wrapText="1"/>
    </xf>
    <xf numFmtId="0" fontId="15" fillId="0" borderId="0" xfId="1" applyNumberFormat="1" applyFont="1" applyFill="1" applyBorder="1" applyAlignment="1">
      <alignment horizontal="left" vertical="top" wrapText="1"/>
    </xf>
    <xf numFmtId="0" fontId="1" fillId="2" borderId="0" xfId="1" applyFill="1" applyAlignment="1"/>
    <xf numFmtId="0" fontId="13" fillId="0" borderId="0" xfId="0" applyFont="1" applyFill="1" applyAlignment="1">
      <alignment horizontal="left" vertical="top" wrapText="1"/>
    </xf>
    <xf numFmtId="0" fontId="16" fillId="0" borderId="0" xfId="1" applyFont="1" applyFill="1" applyAlignment="1">
      <alignment horizontal="left" vertical="top" wrapText="1"/>
    </xf>
    <xf numFmtId="0" fontId="17" fillId="4" borderId="4" xfId="0" applyFont="1" applyFill="1" applyBorder="1" applyAlignment="1">
      <alignment horizontal="left" vertical="top" wrapText="1"/>
    </xf>
    <xf numFmtId="0" fontId="17" fillId="4" borderId="6" xfId="0" applyFont="1" applyFill="1" applyBorder="1" applyAlignment="1">
      <alignment horizontal="left" vertical="top" wrapText="1"/>
    </xf>
    <xf numFmtId="165" fontId="19" fillId="0" borderId="0" xfId="0" applyNumberFormat="1" applyFont="1" applyFill="1" applyBorder="1" applyAlignment="1">
      <alignment horizontal="left" vertical="top" wrapText="1"/>
    </xf>
    <xf numFmtId="0" fontId="20" fillId="3" borderId="0" xfId="0" applyFont="1" applyFill="1" applyBorder="1" applyAlignment="1">
      <alignment horizontal="left" vertical="top" wrapText="1"/>
    </xf>
    <xf numFmtId="0" fontId="19" fillId="0" borderId="0" xfId="1" applyNumberFormat="1" applyFont="1" applyFill="1" applyBorder="1" applyAlignment="1">
      <alignment horizontal="left" vertical="top" wrapText="1"/>
    </xf>
    <xf numFmtId="0" fontId="19" fillId="0" borderId="0" xfId="0" applyFont="1" applyFill="1" applyAlignment="1">
      <alignment horizontal="left" vertical="top" wrapText="1"/>
    </xf>
    <xf numFmtId="0" fontId="19" fillId="0" borderId="0" xfId="0" applyFont="1" applyFill="1" applyBorder="1" applyAlignment="1">
      <alignment horizontal="left" vertical="top" wrapText="1"/>
    </xf>
    <xf numFmtId="166" fontId="3" fillId="2" borderId="0" xfId="0" applyNumberFormat="1" applyFont="1" applyFill="1" applyBorder="1" applyAlignment="1">
      <alignment horizontal="left" vertical="top"/>
    </xf>
    <xf numFmtId="166" fontId="4" fillId="3" borderId="0" xfId="0" applyNumberFormat="1" applyFont="1" applyFill="1" applyBorder="1" applyAlignment="1">
      <alignment horizontal="left" vertical="top" wrapText="1"/>
    </xf>
    <xf numFmtId="166" fontId="3" fillId="0" borderId="0" xfId="0" applyNumberFormat="1" applyFont="1" applyFill="1" applyBorder="1" applyAlignment="1">
      <alignment horizontal="left" vertical="top" wrapText="1"/>
    </xf>
    <xf numFmtId="166" fontId="3" fillId="0" borderId="0" xfId="0" applyNumberFormat="1" applyFont="1" applyFill="1" applyBorder="1" applyAlignment="1">
      <alignment horizontal="left" vertical="top"/>
    </xf>
    <xf numFmtId="165" fontId="17" fillId="5" borderId="1" xfId="0" applyNumberFormat="1" applyFont="1" applyFill="1" applyBorder="1" applyAlignment="1">
      <alignment horizontal="center" vertical="top"/>
    </xf>
    <xf numFmtId="165" fontId="17" fillId="5" borderId="2" xfId="0" applyNumberFormat="1" applyFont="1" applyFill="1" applyBorder="1" applyAlignment="1">
      <alignment horizontal="center" vertical="top"/>
    </xf>
    <xf numFmtId="165" fontId="17" fillId="5" borderId="3" xfId="0" applyNumberFormat="1" applyFont="1" applyFill="1" applyBorder="1" applyAlignment="1">
      <alignment horizontal="center" vertical="top"/>
    </xf>
    <xf numFmtId="0" fontId="17" fillId="5" borderId="1" xfId="0" applyFont="1" applyFill="1" applyBorder="1" applyAlignment="1">
      <alignment horizontal="center" vertical="top"/>
    </xf>
    <xf numFmtId="0" fontId="17" fillId="5" borderId="2" xfId="0" applyFont="1" applyFill="1" applyBorder="1" applyAlignment="1">
      <alignment horizontal="center" vertical="top"/>
    </xf>
    <xf numFmtId="0" fontId="17" fillId="5" borderId="3" xfId="0" applyFont="1" applyFill="1" applyBorder="1" applyAlignment="1">
      <alignment horizontal="center" vertical="top"/>
    </xf>
    <xf numFmtId="166" fontId="17" fillId="5" borderId="1" xfId="0" applyNumberFormat="1" applyFont="1" applyFill="1" applyBorder="1" applyAlignment="1">
      <alignment horizontal="center" vertical="top"/>
    </xf>
    <xf numFmtId="166" fontId="17" fillId="5" borderId="2" xfId="0" applyNumberFormat="1" applyFont="1" applyFill="1" applyBorder="1" applyAlignment="1">
      <alignment horizontal="center" vertical="top"/>
    </xf>
    <xf numFmtId="166" fontId="17" fillId="5" borderId="3" xfId="0" applyNumberFormat="1" applyFont="1" applyFill="1" applyBorder="1" applyAlignment="1">
      <alignment horizontal="center" vertical="top"/>
    </xf>
    <xf numFmtId="0" fontId="18" fillId="6" borderId="5" xfId="0" applyFont="1" applyFill="1" applyBorder="1" applyAlignment="1">
      <alignment horizontal="center"/>
    </xf>
    <xf numFmtId="0" fontId="21" fillId="0" borderId="0" xfId="0" applyFont="1" applyFill="1" applyBorder="1" applyAlignment="1">
      <alignment horizontal="left" vertical="top" wrapText="1"/>
    </xf>
    <xf numFmtId="0" fontId="21" fillId="0" borderId="0" xfId="0" applyFont="1" applyBorder="1" applyAlignment="1">
      <alignment horizontal="left" vertical="top" wrapText="1"/>
    </xf>
    <xf numFmtId="165" fontId="19" fillId="0" borderId="0" xfId="0" quotePrefix="1" applyNumberFormat="1" applyFont="1" applyFill="1" applyBorder="1" applyAlignment="1">
      <alignment horizontal="left" vertical="top" wrapText="1"/>
    </xf>
    <xf numFmtId="167" fontId="19" fillId="0" borderId="0" xfId="0" quotePrefix="1" applyNumberFormat="1" applyFont="1" applyFill="1" applyBorder="1" applyAlignment="1">
      <alignment horizontal="left" vertical="top" wrapText="1"/>
    </xf>
    <xf numFmtId="167" fontId="19" fillId="0" borderId="0" xfId="0" applyNumberFormat="1" applyFont="1" applyFill="1" applyBorder="1" applyAlignment="1">
      <alignment horizontal="left" vertical="top" wrapText="1"/>
    </xf>
    <xf numFmtId="0" fontId="1" fillId="0" borderId="0" xfId="1" applyFill="1" applyBorder="1" applyAlignment="1">
      <alignment horizontal="left" vertical="top" wrapText="1"/>
    </xf>
    <xf numFmtId="0" fontId="22" fillId="0" borderId="0" xfId="1" applyNumberFormat="1" applyFont="1" applyFill="1" applyBorder="1" applyAlignment="1">
      <alignment horizontal="left" vertical="top"/>
    </xf>
    <xf numFmtId="165" fontId="21" fillId="0" borderId="0" xfId="0" quotePrefix="1" applyNumberFormat="1" applyFont="1" applyFill="1" applyBorder="1" applyAlignment="1">
      <alignment horizontal="left" vertical="top" wrapText="1"/>
    </xf>
    <xf numFmtId="165" fontId="21" fillId="0" borderId="0" xfId="0" applyNumberFormat="1" applyFont="1" applyFill="1" applyBorder="1" applyAlignment="1">
      <alignment horizontal="left" vertical="top" wrapText="1"/>
    </xf>
    <xf numFmtId="0" fontId="22" fillId="0" borderId="0" xfId="1" applyFont="1" applyFill="1" applyBorder="1" applyAlignment="1">
      <alignment horizontal="left" vertical="top"/>
    </xf>
    <xf numFmtId="0" fontId="22" fillId="0" borderId="0" xfId="1" applyNumberFormat="1" applyFont="1" applyFill="1" applyBorder="1" applyAlignment="1">
      <alignment horizontal="left" vertical="top" wrapText="1"/>
    </xf>
    <xf numFmtId="0" fontId="19" fillId="0" borderId="0" xfId="1" applyNumberFormat="1" applyFont="1" applyFill="1" applyAlignment="1">
      <alignment horizontal="left" vertical="top" wrapText="1"/>
    </xf>
    <xf numFmtId="166" fontId="19" fillId="0" borderId="0" xfId="0" quotePrefix="1" applyNumberFormat="1" applyFont="1" applyFill="1" applyBorder="1" applyAlignment="1">
      <alignment horizontal="left" vertical="top" wrapText="1"/>
    </xf>
    <xf numFmtId="166" fontId="19" fillId="0" borderId="0" xfId="0" applyNumberFormat="1" applyFont="1" applyFill="1" applyBorder="1" applyAlignment="1">
      <alignment horizontal="left" vertical="top" wrapText="1"/>
    </xf>
    <xf numFmtId="165" fontId="19" fillId="0" borderId="0" xfId="0" applyNumberFormat="1" applyFont="1" applyFill="1" applyAlignment="1">
      <alignment horizontal="left" vertical="top" wrapText="1"/>
    </xf>
    <xf numFmtId="0" fontId="19" fillId="0" borderId="0" xfId="0" quotePrefix="1" applyFont="1" applyFill="1" applyBorder="1" applyAlignment="1">
      <alignment horizontal="left" vertical="top" wrapText="1"/>
    </xf>
    <xf numFmtId="0" fontId="22" fillId="0" borderId="0" xfId="1" applyFont="1" applyFill="1" applyAlignment="1">
      <alignment horizontal="left" vertical="top" wrapText="1"/>
    </xf>
    <xf numFmtId="0" fontId="1" fillId="0" borderId="0" xfId="1" applyFill="1" applyAlignment="1">
      <alignment horizontal="left" vertical="top" wrapText="1"/>
    </xf>
    <xf numFmtId="0" fontId="23" fillId="0" borderId="0" xfId="0" applyFont="1" applyFill="1" applyAlignment="1">
      <alignment horizontal="left" vertical="top" wrapText="1"/>
    </xf>
  </cellXfs>
  <cellStyles count="2">
    <cellStyle name="Hyperlink" xfId="1" builtinId="8"/>
    <cellStyle name="Normal" xfId="0" builtinId="0"/>
  </cellStyles>
  <dxfs count="171">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ertAlign val="baseline"/>
        <sz val="10"/>
        <color auto="1"/>
        <name val="Calibri"/>
        <scheme val="minor"/>
      </font>
      <numFmt numFmtId="0" formatCode="General"/>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numFmt numFmtId="166" formatCode="dd/mm/yyyy;@"/>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theme="1"/>
        <name val="Calibri"/>
        <scheme val="minor"/>
      </font>
      <numFmt numFmtId="165" formatCode="d\ mmm\ yyyy"/>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theme="1"/>
        <name val="Calibri"/>
        <scheme val="minor"/>
      </font>
      <numFmt numFmtId="165" formatCode="d\ mmm\ yyyy"/>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numFmt numFmtId="166" formatCode="dd/mm/yyyy;@"/>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numFmt numFmtId="166" formatCode="dd/mm/yyyy;@"/>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numFmt numFmtId="166" formatCode="dd/mm/yyyy;@"/>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i val="0"/>
        <strike val="0"/>
        <condense val="0"/>
        <extend val="0"/>
        <outline val="0"/>
        <shadow val="0"/>
        <u val="none"/>
        <vertAlign val="baseline"/>
        <sz val="10"/>
        <color theme="1"/>
        <name val="Calibri"/>
        <scheme val="minor"/>
      </font>
      <fill>
        <patternFill patternType="solid">
          <fgColor indexed="64"/>
          <bgColor theme="5" tint="-0.499984740745262"/>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ertAlign val="baseline"/>
        <sz val="8"/>
        <color theme="10"/>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numFmt numFmtId="165" formatCode="d\ mmm\ yyyy"/>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numFmt numFmtId="165" formatCode="d\ mmm\ yyyy"/>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numFmt numFmtId="165" formatCode="d\ mmm\ yyyy"/>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i val="0"/>
        <strike val="0"/>
        <condense val="0"/>
        <extend val="0"/>
        <outline val="0"/>
        <shadow val="0"/>
        <u val="none"/>
        <vertAlign val="baseline"/>
        <sz val="10"/>
        <color theme="1"/>
        <name val="Calibri"/>
        <scheme val="minor"/>
      </font>
      <fill>
        <patternFill patternType="solid">
          <fgColor indexed="64"/>
          <bgColor theme="5" tint="-0.499984740745262"/>
        </patternFill>
      </fill>
      <alignment horizontal="left" vertical="top" textRotation="0" wrapText="1" indent="0" justifyLastLine="0" shrinkToFit="0" readingOrder="0"/>
    </dxf>
    <dxf>
      <font>
        <b val="0"/>
        <i val="0"/>
        <strike val="0"/>
        <condense val="0"/>
        <extend val="0"/>
        <outline val="0"/>
        <shadow val="0"/>
        <u/>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numFmt numFmtId="165" formatCode="d\ mmm\ yyyy"/>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numFmt numFmtId="165" formatCode="d\ mmm\ yyyy"/>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numFmt numFmtId="165" formatCode="d\ mmm\ yyyy"/>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numFmt numFmtId="165" formatCode="d\ mmm\ yyyy"/>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i val="0"/>
        <strike val="0"/>
        <condense val="0"/>
        <extend val="0"/>
        <outline val="0"/>
        <shadow val="0"/>
        <u val="none"/>
        <vertAlign val="baseline"/>
        <sz val="10"/>
        <color theme="1"/>
        <name val="Calibri"/>
        <scheme val="minor"/>
      </font>
      <fill>
        <patternFill patternType="solid">
          <fgColor indexed="64"/>
          <bgColor theme="5" tint="-0.499984740745262"/>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numFmt numFmtId="0" formatCode="General"/>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ertAlign val="baseline"/>
        <sz val="10"/>
        <color auto="1"/>
        <name val="Calibri"/>
        <scheme val="minor"/>
      </font>
      <numFmt numFmtId="0" formatCode="General"/>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numFmt numFmtId="165" formatCode="d\ mmm\ yyyy"/>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numFmt numFmtId="166" formatCode="dd/mm/yyyy;@"/>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numFmt numFmtId="165" formatCode="d\ mmm\ yyyy"/>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numFmt numFmtId="165" formatCode="d\ mmm\ yyyy"/>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numFmt numFmtId="165" formatCode="d\ mmm\ yyyy"/>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numFmt numFmtId="166" formatCode="dd/mm/yyyy;@"/>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numFmt numFmtId="166" formatCode="dd/mm/yyyy;@"/>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numFmt numFmtId="166" formatCode="dd/mm/yyyy;@"/>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1" indent="0" justifyLastLine="0" shrinkToFit="0" readingOrder="0"/>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1" indent="0" justifyLastLine="0" shrinkToFit="0" readingOrder="0"/>
    </dxf>
    <dxf>
      <font>
        <b/>
        <i val="0"/>
        <strike val="0"/>
        <condense val="0"/>
        <extend val="0"/>
        <outline val="0"/>
        <shadow val="0"/>
        <u val="none"/>
        <vertAlign val="baseline"/>
        <sz val="10"/>
        <color theme="1"/>
        <name val="Calibri"/>
        <scheme val="minor"/>
      </font>
      <fill>
        <patternFill patternType="solid">
          <fgColor indexed="64"/>
          <bgColor theme="5" tint="-0.499984740745262"/>
        </patternFill>
      </fill>
      <alignment horizontal="left" vertical="top" textRotation="0" wrapText="1" indent="0" justifyLastLine="0" shrinkToFit="0" readingOrder="0"/>
    </dxf>
    <dxf>
      <font>
        <b val="0"/>
        <i val="0"/>
        <strike val="0"/>
        <condense val="0"/>
        <extend val="0"/>
        <outline val="0"/>
        <shadow val="0"/>
        <u/>
        <vertAlign val="baseline"/>
        <sz val="10"/>
        <color auto="1"/>
        <name val="Calibri"/>
        <scheme val="minor"/>
      </font>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0"/>
        <color theme="1"/>
        <name val="Calibri"/>
        <scheme val="minor"/>
      </font>
      <numFmt numFmtId="165" formatCode="d\ mmm\ yyyy"/>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theme="1"/>
        <name val="Calibri"/>
        <scheme val="minor"/>
      </font>
      <numFmt numFmtId="165" formatCode="d\ mmm\ yyyy"/>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theme="1"/>
        <name val="Calibri"/>
        <scheme val="minor"/>
      </font>
      <numFmt numFmtId="165" formatCode="d\ mmm\ yyyy"/>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numFmt numFmtId="165" formatCode="d\ mmm\ yyyy"/>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theme="1"/>
        <name val="Calibri"/>
        <scheme val="minor"/>
      </font>
      <numFmt numFmtId="165" formatCode="d\ mmm\ yyyy"/>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theme="1"/>
        <name val="Calibri"/>
        <scheme val="minor"/>
      </font>
      <numFmt numFmtId="165" formatCode="d\ mmm\ yyyy"/>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numFmt numFmtId="165" formatCode="d\ mmm\ yyyy"/>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numFmt numFmtId="165" formatCode="d\ mmm\ yyyy"/>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1" indent="0" justifyLastLine="0" shrinkToFit="0" readingOrder="0"/>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1" indent="0" justifyLastLine="0" shrinkToFit="0" readingOrder="0"/>
    </dxf>
    <dxf>
      <font>
        <b/>
        <i val="0"/>
        <strike val="0"/>
        <condense val="0"/>
        <extend val="0"/>
        <outline val="0"/>
        <shadow val="0"/>
        <u val="none"/>
        <vertAlign val="baseline"/>
        <sz val="10"/>
        <color theme="1"/>
        <name val="Calibri"/>
        <scheme val="minor"/>
      </font>
      <fill>
        <patternFill patternType="solid">
          <fgColor indexed="64"/>
          <bgColor theme="5" tint="-0.499984740745262"/>
        </patternFill>
      </fill>
      <alignment horizontal="left" vertical="top" textRotation="0" wrapText="1" indent="0" justifyLastLine="0" shrinkToFit="0" readingOrder="0"/>
    </dxf>
    <dxf>
      <font>
        <b val="0"/>
        <i val="0"/>
        <strike val="0"/>
        <condense val="0"/>
        <extend val="0"/>
        <outline val="0"/>
        <shadow val="0"/>
        <u/>
        <vertAlign val="baseline"/>
        <sz val="10"/>
        <color auto="1"/>
        <name val="Calibri"/>
        <scheme val="minor"/>
      </font>
      <numFmt numFmtId="0" formatCode="General"/>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numFmt numFmtId="165" formatCode="d\ mmm\ yyyy"/>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numFmt numFmtId="165" formatCode="d\ mmm\ yyyy"/>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numFmt numFmtId="165" formatCode="d\ mmm\ yyyy"/>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numFmt numFmtId="165" formatCode="d\ mmm\ yyyy"/>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numFmt numFmtId="165" formatCode="d\ mmm\ yyyy"/>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numFmt numFmtId="165" formatCode="d\ mmm\ yyyy"/>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numFmt numFmtId="165" formatCode="d\ mmm\ yyyy"/>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numFmt numFmtId="165" formatCode="d\ mmm\ yyyy"/>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i val="0"/>
        <strike val="0"/>
        <condense val="0"/>
        <extend val="0"/>
        <outline val="0"/>
        <shadow val="0"/>
        <u val="none"/>
        <vertAlign val="baseline"/>
        <sz val="10"/>
        <color theme="1"/>
        <name val="Calibri"/>
        <scheme val="minor"/>
      </font>
      <fill>
        <patternFill patternType="solid">
          <fgColor indexed="64"/>
          <bgColor theme="5" tint="-0.499984740745262"/>
        </patternFill>
      </fill>
      <alignment horizontal="left" vertical="top" textRotation="0" wrapText="1" indent="0" justifyLastLine="0" shrinkToFit="0" readingOrder="0"/>
    </dxf>
    <dxf>
      <font>
        <b val="0"/>
        <i val="0"/>
        <strike val="0"/>
        <condense val="0"/>
        <extend val="0"/>
        <outline val="0"/>
        <shadow val="0"/>
        <u/>
        <vertAlign val="baseline"/>
        <sz val="10"/>
        <color auto="1"/>
        <name val="Calibri"/>
        <scheme val="minor"/>
      </font>
      <numFmt numFmtId="0" formatCode="General"/>
      <fill>
        <patternFill patternType="none">
          <fgColor indexed="64"/>
          <bgColor auto="1"/>
        </patternFill>
      </fill>
      <alignment horizontal="left" vertical="top" textRotation="0" wrapText="0" indent="0" justifyLastLine="0" shrinkToFit="0" readingOrder="0"/>
    </dxf>
    <dxf>
      <font>
        <b val="0"/>
        <i val="0"/>
        <strike val="0"/>
        <condense val="0"/>
        <extend val="0"/>
        <outline val="0"/>
        <shadow val="0"/>
        <u val="none"/>
        <vertAlign val="baseline"/>
        <sz val="10"/>
        <color auto="1"/>
        <name val="Calibri"/>
        <scheme val="minor"/>
      </font>
      <numFmt numFmtId="165" formatCode="d\ mmm\ yyyy"/>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numFmt numFmtId="165" formatCode="d\ mmm\ yyyy"/>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numFmt numFmtId="165" formatCode="d\ mmm\ yyyy"/>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numFmt numFmtId="167" formatCode="dd/mm/yyyy"/>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numFmt numFmtId="165" formatCode="d\ mmm\ yyyy"/>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numFmt numFmtId="165" formatCode="d\ mmm\ yyyy"/>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numFmt numFmtId="165" formatCode="d\ mmm\ yyyy"/>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theme="1"/>
        <name val="Calibri"/>
        <scheme val="minor"/>
      </font>
      <alignment horizontal="left" vertical="top"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1" indent="0" justifyLastLine="0" readingOrder="0"/>
    </dxf>
    <dxf>
      <font>
        <b val="0"/>
        <i val="0"/>
        <strike val="0"/>
        <condense val="0"/>
        <extend val="0"/>
        <outline val="0"/>
        <shadow val="0"/>
        <u val="none"/>
        <vertAlign val="baseline"/>
        <sz val="10"/>
        <color auto="1"/>
        <name val="Calibri"/>
        <scheme val="minor"/>
      </font>
      <numFmt numFmtId="165" formatCode="d\ mmm\ yyyy"/>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1" indent="0" justifyLastLine="0" shrinkToFit="0" readingOrder="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1" indent="0" justifyLastLine="0" shrinkToFit="0" readingOrder="0"/>
    </dxf>
    <dxf>
      <font>
        <b/>
        <i val="0"/>
        <strike val="0"/>
        <condense val="0"/>
        <extend val="0"/>
        <outline val="0"/>
        <shadow val="0"/>
        <u val="none"/>
        <vertAlign val="baseline"/>
        <sz val="10"/>
        <color theme="1"/>
        <name val="Calibri"/>
        <scheme val="minor"/>
      </font>
      <fill>
        <patternFill patternType="solid">
          <fgColor indexed="64"/>
          <bgColor theme="5" tint="-0.499984740745262"/>
        </patternFill>
      </fill>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123825</xdr:colOff>
      <xdr:row>6</xdr:row>
      <xdr:rowOff>28575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0500"/>
          <a:ext cx="5048250" cy="981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4</xdr:col>
      <xdr:colOff>457200</xdr:colOff>
      <xdr:row>16</xdr:row>
      <xdr:rowOff>0</xdr:rowOff>
    </xdr:to>
    <xdr:pic>
      <xdr:nvPicPr>
        <xdr:cNvPr id="2" name="Picture 1" descr="https://www.ecb.europa.eu/ecb/orga/escb/shared/img/euromission_280x180.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1050" y="952500"/>
          <a:ext cx="2667000" cy="1714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CB%20business%20areas/ESRB/Databases%20and%20programme%20files/Macro%20Prudential%20measures/2015-12-28_Overview_national_macroprudential_measur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309">
          <cell r="F309" t="str">
            <v>Capital conservation buffer</v>
          </cell>
          <cell r="G309" t="str">
            <v>Credit growth and leverage</v>
          </cell>
        </row>
        <row r="310">
          <cell r="F310" t="str">
            <v>Countercyclical capital buffer (CCB)</v>
          </cell>
          <cell r="G310" t="str">
            <v>Maturity mismatch and market illiquidity</v>
          </cell>
        </row>
        <row r="311">
          <cell r="F311" t="str">
            <v>Debt-service-to-income (DSTI)</v>
          </cell>
          <cell r="G311" t="str">
            <v>Exposure concentration</v>
          </cell>
        </row>
        <row r="312">
          <cell r="F312" t="str">
            <v>Global systemically important institutions (G-SII) buffer</v>
          </cell>
          <cell r="G312" t="str">
            <v>Misaligned incentives</v>
          </cell>
        </row>
        <row r="313">
          <cell r="F313" t="str">
            <v>Leverage ratio</v>
          </cell>
          <cell r="G313" t="str">
            <v>Resilience of financial infrastructures</v>
          </cell>
        </row>
        <row r="314">
          <cell r="F314" t="str">
            <v>Liquidity ratio</v>
          </cell>
        </row>
        <row r="315">
          <cell r="F315" t="str">
            <v>Loan amortisation</v>
          </cell>
        </row>
        <row r="316">
          <cell r="F316" t="str">
            <v>Loan maturity</v>
          </cell>
        </row>
        <row r="317">
          <cell r="F317" t="str">
            <v>Loss-given-default (LGD)</v>
          </cell>
        </row>
        <row r="318">
          <cell r="F318" t="str">
            <v>Loan-to-deposit (LTD)</v>
          </cell>
        </row>
        <row r="319">
          <cell r="F319" t="str">
            <v>Loan-to-income (LTI)</v>
          </cell>
        </row>
        <row r="320">
          <cell r="F320" t="str">
            <v>Loan-to-value (LTV)</v>
          </cell>
        </row>
        <row r="321">
          <cell r="F321" t="str">
            <v xml:space="preserve">Other </v>
          </cell>
        </row>
        <row r="322">
          <cell r="F322" t="str">
            <v>Other systemically important institutions (O-SII) buffer</v>
          </cell>
        </row>
        <row r="323">
          <cell r="F323" t="str">
            <v>Pillar II</v>
          </cell>
        </row>
        <row r="324">
          <cell r="F324" t="str">
            <v>Risk weights</v>
          </cell>
        </row>
        <row r="325">
          <cell r="F325" t="str">
            <v>Stress test / sensitivity test</v>
          </cell>
        </row>
        <row r="326">
          <cell r="F326" t="str">
            <v>Systemic risk buffer (SRB)</v>
          </cell>
        </row>
      </sheetData>
      <sheetData sheetId="1"/>
      <sheetData sheetId="2"/>
    </sheetDataSet>
  </externalBook>
</externalLink>
</file>

<file path=xl/tables/table1.xml><?xml version="1.0" encoding="utf-8"?>
<table xmlns="http://schemas.openxmlformats.org/spreadsheetml/2006/main" id="3" name="Table3" displayName="Table3" ref="A5:P47" totalsRowShown="0" headerRowDxfId="170" dataDxfId="169" tableBorderDxfId="168">
  <autoFilter ref="A5:P47"/>
  <tableColumns count="16">
    <tableColumn id="1" name="Reference of measure" dataDxfId="167"/>
    <tableColumn id="9" name="New entry" dataDxfId="166"/>
    <tableColumn id="2" name="Country" dataDxfId="165"/>
    <tableColumn id="3" name="Authority" dataDxfId="164"/>
    <tableColumn id="4" name="Year of initiative" dataDxfId="163"/>
    <tableColumn id="5" name="Intermediate Objective" dataDxfId="162"/>
    <tableColumn id="13" name="Description of measure" dataDxfId="161"/>
    <tableColumn id="8" name="Basis in Union/ National law" dataDxfId="160"/>
    <tableColumn id="6" name="Measure becomes active on" dataDxfId="159"/>
    <tableColumn id="15" name="Decision made on" dataDxfId="158"/>
    <tableColumn id="11" name="ESRB notified on" dataDxfId="157"/>
    <tableColumn id="7" name="Present status of measure" dataDxfId="156"/>
    <tableColumn id="16" name="Has the measure been revoked or replaced?" dataDxfId="155"/>
    <tableColumn id="14" name="Date of revocation/ replacement" dataDxfId="154"/>
    <tableColumn id="12" name="Note of revocation/ replacement" dataDxfId="153"/>
    <tableColumn id="10" name="Related links" dataDxfId="152" dataCellStyle="Hyperlink"/>
  </tableColumns>
  <tableStyleInfo name="TableStyleMedium3" showFirstColumn="0" showLastColumn="0" showRowStripes="1" showColumnStripes="0"/>
</table>
</file>

<file path=xl/tables/table2.xml><?xml version="1.0" encoding="utf-8"?>
<table xmlns="http://schemas.openxmlformats.org/spreadsheetml/2006/main" id="5" name="Table356" displayName="Table356" ref="A5:Q34" totalsRowShown="0" headerRowDxfId="151" dataDxfId="150" tableBorderDxfId="149">
  <autoFilter ref="A5:Q34"/>
  <tableColumns count="17">
    <tableColumn id="1" name="Reference of measure" dataDxfId="148"/>
    <tableColumn id="9" name="New entry" dataDxfId="147"/>
    <tableColumn id="2" name="Country" dataDxfId="146"/>
    <tableColumn id="3" name="Authority" dataDxfId="145"/>
    <tableColumn id="4" name="Year initiative" dataDxfId="144"/>
    <tableColumn id="13" name="Intermediate Objective" dataDxfId="143"/>
    <tableColumn id="5" name="Description of measure" dataDxfId="142"/>
    <tableColumn id="19" name="Number of systemically important institutions" dataDxfId="141"/>
    <tableColumn id="8" name="Basis in Union law" dataDxfId="140"/>
    <tableColumn id="6" name="Measure becomes active on" dataDxfId="139"/>
    <tableColumn id="11" name="Decision made on" dataDxfId="138"/>
    <tableColumn id="12" name="ESRB notified on" dataDxfId="137"/>
    <tableColumn id="7" name="Present status of measure" dataDxfId="136"/>
    <tableColumn id="16" name="Has the measure been revoked or replaced?" dataDxfId="135"/>
    <tableColumn id="15" name="Date of revocation/ replacement" dataDxfId="134"/>
    <tableColumn id="14" name="Note of revocation/ replacement" dataDxfId="133"/>
    <tableColumn id="10" name="Related links" dataDxfId="132" dataCellStyle="Hyperlink"/>
  </tableColumns>
  <tableStyleInfo name="TableStyleMedium3" showFirstColumn="0" showLastColumn="0" showRowStripes="1" showColumnStripes="0"/>
</table>
</file>

<file path=xl/tables/table3.xml><?xml version="1.0" encoding="utf-8"?>
<table xmlns="http://schemas.openxmlformats.org/spreadsheetml/2006/main" id="6" name="Table3567" displayName="Table3567" ref="A5:Q128" totalsRowShown="0" headerRowDxfId="131" dataDxfId="130" tableBorderDxfId="129">
  <autoFilter ref="A5:Q128"/>
  <sortState ref="A6:O39">
    <sortCondition ref="C5:C39"/>
  </sortState>
  <tableColumns count="17">
    <tableColumn id="1" name="Reference of measure" dataDxfId="128"/>
    <tableColumn id="17" name="New entry" dataDxfId="127"/>
    <tableColumn id="2" name="Country" dataDxfId="126"/>
    <tableColumn id="3" name="Authority" dataDxfId="125"/>
    <tableColumn id="4" name="Year initiative" dataDxfId="124"/>
    <tableColumn id="13" name="Intermediate Objective" dataDxfId="123"/>
    <tableColumn id="5" name="Description of measure" dataDxfId="122"/>
    <tableColumn id="9" name="Number of systemically important institutions" dataDxfId="121"/>
    <tableColumn id="8" name="Basis in Union law" dataDxfId="120"/>
    <tableColumn id="6" name="Measure becomes active on" dataDxfId="119"/>
    <tableColumn id="14" name="Decision made on" dataDxfId="118"/>
    <tableColumn id="11" name="ESRB notified on" dataDxfId="117"/>
    <tableColumn id="7" name="Present status of measure" dataDxfId="116"/>
    <tableColumn id="16" name="Has the measure been revoked or replaced?" dataDxfId="115"/>
    <tableColumn id="15" name="Date of revocation/ replacement" dataDxfId="114"/>
    <tableColumn id="12" name="Note of revocation/ replacement" dataDxfId="113"/>
    <tableColumn id="10" name="Related links" dataDxfId="112" dataCellStyle="Hyperlink"/>
  </tableColumns>
  <tableStyleInfo name="TableStyleMedium3" showFirstColumn="0" showLastColumn="0" showRowStripes="1" showColumnStripes="0"/>
</table>
</file>

<file path=xl/tables/table4.xml><?xml version="1.0" encoding="utf-8"?>
<table xmlns="http://schemas.openxmlformats.org/spreadsheetml/2006/main" id="4" name="Table35" displayName="Table35" ref="A5:U43" totalsRowShown="0" headerRowDxfId="111" dataDxfId="110" tableBorderDxfId="109">
  <autoFilter ref="A5:U43"/>
  <sortState ref="A6:Q20">
    <sortCondition ref="C5:C20"/>
  </sortState>
  <tableColumns count="21">
    <tableColumn id="1" name="Reference of measure" dataDxfId="108"/>
    <tableColumn id="7" name="New entry" dataDxfId="107" dataCellStyle="Hyperlink"/>
    <tableColumn id="2" name="Country" dataDxfId="106"/>
    <tableColumn id="3" name="Authority" dataDxfId="105"/>
    <tableColumn id="4" name="Year initiative" dataDxfId="104"/>
    <tableColumn id="13" name="Intermediate Objective" dataDxfId="103"/>
    <tableColumn id="5" name="Description of measure" dataDxfId="102"/>
    <tableColumn id="8" name="Basis in Union law" dataDxfId="101"/>
    <tableColumn id="16" name="Type of exposures applied to" dataDxfId="100"/>
    <tableColumn id="6" name="Measure becomes active on" dataDxfId="99"/>
    <tableColumn id="14" name="Decision made on" dataDxfId="98"/>
    <tableColumn id="11" name="ESRB notified on" dataDxfId="97"/>
    <tableColumn id="20" name="Present status of measure" dataDxfId="96"/>
    <tableColumn id="21" name="Parent measure" dataDxfId="95"/>
    <tableColumn id="17" name="Has the measure been revoked or replaced?" dataDxfId="94"/>
    <tableColumn id="15" name="Date of revocation/ replacement" dataDxfId="93"/>
    <tableColumn id="12" name="Note of revocation/ replacement" dataDxfId="92"/>
    <tableColumn id="10" name="Related links" dataDxfId="91" dataCellStyle="Hyperlink"/>
    <tableColumn id="9" name="Reciprocation has been requested" dataDxfId="90" dataCellStyle="Hyperlink"/>
    <tableColumn id="19" name="ESRB recommendation on Reciprocity" dataDxfId="89" dataCellStyle="Hyperlink"/>
    <tableColumn id="18" name="Number of reciprocations" dataDxfId="88" dataCellStyle="Hyperlink"/>
  </tableColumns>
  <tableStyleInfo name="TableStyleMedium3" showFirstColumn="0" showLastColumn="0" showRowStripes="1" showColumnStripes="0"/>
</table>
</file>

<file path=xl/tables/table5.xml><?xml version="1.0" encoding="utf-8"?>
<table xmlns="http://schemas.openxmlformats.org/spreadsheetml/2006/main" id="2" name="Table73" displayName="Table73" ref="A5:T97" totalsRowShown="0" headerRowDxfId="87" dataDxfId="86" tableBorderDxfId="85">
  <autoFilter ref="A5:T97"/>
  <tableColumns count="20">
    <tableColumn id="1" name="Reference of measure" dataDxfId="84"/>
    <tableColumn id="20" name="New entry" dataDxfId="83"/>
    <tableColumn id="2" name="Country" dataDxfId="82"/>
    <tableColumn id="3" name="Authority" dataDxfId="81"/>
    <tableColumn id="4" name="Year initiative" dataDxfId="80"/>
    <tableColumn id="5" name="Type of measure" dataDxfId="79"/>
    <tableColumn id="6" name="Intermediate objective" dataDxfId="78"/>
    <tableColumn id="7" name="Description of measure" dataDxfId="77"/>
    <tableColumn id="18" name="De minimis exemption" dataDxfId="76"/>
    <tableColumn id="19" name="Additional information on reciprocation" dataDxfId="75"/>
    <tableColumn id="10" name="Basis in Union law" dataDxfId="74"/>
    <tableColumn id="8" name="Measure becomes active on" dataDxfId="73"/>
    <tableColumn id="17" name="Decision made on" dataDxfId="72"/>
    <tableColumn id="16" name="ESRB notified on" dataDxfId="71"/>
    <tableColumn id="9" name="Present status of measure" dataDxfId="70"/>
    <tableColumn id="15" name="Has the measure been revoked or replaced?" dataDxfId="69"/>
    <tableColumn id="14" name="Date of revocation/ replacement" dataDxfId="68"/>
    <tableColumn id="13" name="Note of revocation/ replacement" dataDxfId="67"/>
    <tableColumn id="11" name="Reference of reciprocated measure" dataDxfId="66"/>
    <tableColumn id="12" name="Related links" dataDxfId="65" dataCellStyle="Hyperlink"/>
  </tableColumns>
  <tableStyleInfo name="TableStyleMedium3" showFirstColumn="0" showLastColumn="0" showRowStripes="1" showColumnStripes="0"/>
</table>
</file>

<file path=xl/tables/table6.xml><?xml version="1.0" encoding="utf-8"?>
<table xmlns="http://schemas.openxmlformats.org/spreadsheetml/2006/main" id="8" name="Table79" displayName="Table79" ref="A5:AL13" totalsRowShown="0" headerRowDxfId="64" dataDxfId="63" tableBorderDxfId="62">
  <autoFilter ref="A5:AL13"/>
  <tableColumns count="38">
    <tableColumn id="1" name="Reference of measure" dataDxfId="61"/>
    <tableColumn id="2" name="Country" dataDxfId="60"/>
    <tableColumn id="3" name="Authority" dataDxfId="59"/>
    <tableColumn id="4" name="Year initiative" dataDxfId="58"/>
    <tableColumn id="5" name="Type of measure" dataDxfId="57"/>
    <tableColumn id="10" name="Basis in Union law" dataDxfId="56"/>
    <tableColumn id="8" name="Present status of measure" dataDxfId="55"/>
    <tableColumn id="17" name="Reciprocity has been requested" dataDxfId="54"/>
    <tableColumn id="16" name="ESRB recommendation on Reciprocity" dataDxfId="53"/>
    <tableColumn id="15" name="Austria" dataDxfId="52"/>
    <tableColumn id="14" name="Belgium" dataDxfId="51"/>
    <tableColumn id="13" name="Bulgaria" dataDxfId="50"/>
    <tableColumn id="9" name="Croatia" dataDxfId="49"/>
    <tableColumn id="49" name="Cyprus" dataDxfId="48"/>
    <tableColumn id="48" name="Czech Republic" dataDxfId="47"/>
    <tableColumn id="12" name="Denmark" dataDxfId="46" dataCellStyle="Hyperlink"/>
    <tableColumn id="11" name="Estonia" dataDxfId="45"/>
    <tableColumn id="18" name="Finland" dataDxfId="44"/>
    <tableColumn id="19" name="France" dataDxfId="43"/>
    <tableColumn id="20" name="Germany" dataDxfId="42"/>
    <tableColumn id="21" name="Greece" dataDxfId="41"/>
    <tableColumn id="22" name="Hungary" dataDxfId="40"/>
    <tableColumn id="23" name="Ireland" dataDxfId="39"/>
    <tableColumn id="24" name="Italy" dataDxfId="38"/>
    <tableColumn id="25" name="Latvia" dataDxfId="37"/>
    <tableColumn id="26" name="Lithuania" dataDxfId="36"/>
    <tableColumn id="27" name="Luxembourg" dataDxfId="35"/>
    <tableColumn id="28" name="Malta" dataDxfId="34"/>
    <tableColumn id="29" name="Netherlands" dataDxfId="33"/>
    <tableColumn id="30" name="Norway" dataDxfId="32"/>
    <tableColumn id="31" name="Poland" dataDxfId="31"/>
    <tableColumn id="32" name="Portugal" dataDxfId="30"/>
    <tableColumn id="33" name="Romania" dataDxfId="29"/>
    <tableColumn id="34" name="Slovakia" dataDxfId="28"/>
    <tableColumn id="35" name="Slovenia" dataDxfId="27"/>
    <tableColumn id="36" name="Spain" dataDxfId="26"/>
    <tableColumn id="37" name="Sweden" dataDxfId="25"/>
    <tableColumn id="38" name="United Kingdom" dataDxfId="24"/>
  </tableColumns>
  <tableStyleInfo name="TableStyleMedium3" showFirstColumn="0" showLastColumn="0" showRowStripes="1" showColumnStripes="0"/>
</table>
</file>

<file path=xl/tables/table7.xml><?xml version="1.0" encoding="utf-8"?>
<table xmlns="http://schemas.openxmlformats.org/spreadsheetml/2006/main" id="7" name="Table7" displayName="Table7" ref="A5:U162" totalsRowShown="0" headerRowDxfId="23" dataDxfId="22" tableBorderDxfId="21">
  <autoFilter ref="A5:U162"/>
  <tableColumns count="21">
    <tableColumn id="1" name="Reference of measure" dataDxfId="20"/>
    <tableColumn id="9" name="New entry" dataDxfId="19"/>
    <tableColumn id="2" name="Country" dataDxfId="18"/>
    <tableColumn id="3" name="Authority" dataDxfId="17"/>
    <tableColumn id="4" name="Year initiative" dataDxfId="16"/>
    <tableColumn id="5" name="Type of measure" dataDxfId="15"/>
    <tableColumn id="6" name="Intermediate objective" dataDxfId="14"/>
    <tableColumn id="7" name="Description of measure" dataDxfId="13"/>
    <tableColumn id="10" name="Basis in Union law" dataDxfId="12"/>
    <tableColumn id="8" name="Measure becomes active on" dataDxfId="11"/>
    <tableColumn id="17" name="Decision made on" dataDxfId="10"/>
    <tableColumn id="16" name="ESRB notified on" dataDxfId="9"/>
    <tableColumn id="20" name="Present status of measure" dataDxfId="8"/>
    <tableColumn id="21" name="Parent measure" dataDxfId="7"/>
    <tableColumn id="15" name="Has the measure been revoked or replaced?" dataDxfId="6"/>
    <tableColumn id="14" name="Date of revocation/ replacement" dataDxfId="5"/>
    <tableColumn id="13" name="Note of revocation/replacement" dataDxfId="4"/>
    <tableColumn id="12" name="Related links" dataDxfId="3" dataCellStyle="Hyperlink"/>
    <tableColumn id="11" name="Reciprocation has been requested" dataDxfId="2"/>
    <tableColumn id="19" name="ESRB recommended reciprocation" dataDxfId="1"/>
    <tableColumn id="18" name="Number of reciprocations" dataDxfId="0"/>
  </tableColumns>
  <tableStyleInfo name="TableStyleMedium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esrb.europa.eu/national_policy/ccb/applicable/html/index.en.html" TargetMode="External"/></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table" Target="../tables/table5.xml"/></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8:C41"/>
  <sheetViews>
    <sheetView tabSelected="1" zoomScaleNormal="100" workbookViewId="0">
      <selection activeCell="D15" sqref="D15"/>
    </sheetView>
  </sheetViews>
  <sheetFormatPr defaultColWidth="9.140625" defaultRowHeight="15" x14ac:dyDescent="0.25"/>
  <cols>
    <col min="1" max="1" width="10.140625" style="2" customWidth="1"/>
    <col min="2" max="2" width="58.42578125" style="2" customWidth="1"/>
    <col min="3" max="3" width="15.42578125" style="2" customWidth="1"/>
    <col min="4" max="4" width="21.140625" style="2" bestFit="1" customWidth="1"/>
    <col min="5" max="16384" width="9.140625" style="2"/>
  </cols>
  <sheetData>
    <row r="8" spans="1:3" ht="21" x14ac:dyDescent="0.35">
      <c r="B8" s="35" t="s">
        <v>58</v>
      </c>
    </row>
    <row r="10" spans="1:3" x14ac:dyDescent="0.25">
      <c r="B10" s="3" t="s">
        <v>59</v>
      </c>
      <c r="C10" s="2" t="s">
        <v>60</v>
      </c>
    </row>
    <row r="11" spans="1:3" x14ac:dyDescent="0.25">
      <c r="B11" s="3" t="s">
        <v>79</v>
      </c>
      <c r="C11" s="2" t="s">
        <v>157</v>
      </c>
    </row>
    <row r="12" spans="1:3" x14ac:dyDescent="0.25">
      <c r="B12" s="4" t="s">
        <v>61</v>
      </c>
      <c r="C12" s="19">
        <v>43487</v>
      </c>
    </row>
    <row r="14" spans="1:3" x14ac:dyDescent="0.25">
      <c r="B14" s="23" t="s">
        <v>62</v>
      </c>
    </row>
    <row r="15" spans="1:3" x14ac:dyDescent="0.25">
      <c r="B15" s="6" t="s">
        <v>64</v>
      </c>
    </row>
    <row r="16" spans="1:3" x14ac:dyDescent="0.25">
      <c r="A16"/>
      <c r="B16" s="7" t="s">
        <v>65</v>
      </c>
    </row>
    <row r="17" spans="2:3" x14ac:dyDescent="0.25">
      <c r="B17" s="7" t="s">
        <v>135</v>
      </c>
    </row>
    <row r="18" spans="2:3" x14ac:dyDescent="0.25">
      <c r="B18" s="7" t="s">
        <v>66</v>
      </c>
    </row>
    <row r="19" spans="2:3" x14ac:dyDescent="0.25">
      <c r="B19" s="7" t="s">
        <v>67</v>
      </c>
    </row>
    <row r="20" spans="2:3" x14ac:dyDescent="0.25">
      <c r="B20" s="7" t="s">
        <v>68</v>
      </c>
    </row>
    <row r="21" spans="2:3" x14ac:dyDescent="0.25">
      <c r="B21" s="7"/>
    </row>
    <row r="22" spans="2:3" x14ac:dyDescent="0.25">
      <c r="B22" s="45" t="s">
        <v>153</v>
      </c>
    </row>
    <row r="23" spans="2:3" x14ac:dyDescent="0.25">
      <c r="B23" s="45" t="s">
        <v>152</v>
      </c>
    </row>
    <row r="24" spans="2:3" x14ac:dyDescent="0.25">
      <c r="B24" s="7"/>
    </row>
    <row r="25" spans="2:3" x14ac:dyDescent="0.25">
      <c r="B25" s="5" t="s">
        <v>63</v>
      </c>
      <c r="C25" s="6"/>
    </row>
    <row r="26" spans="2:3" x14ac:dyDescent="0.25">
      <c r="B26" s="28" t="s">
        <v>64</v>
      </c>
    </row>
    <row r="27" spans="2:3" x14ac:dyDescent="0.25">
      <c r="B27" s="29" t="s">
        <v>33</v>
      </c>
    </row>
    <row r="28" spans="2:3" x14ac:dyDescent="0.25">
      <c r="B28" s="29" t="s">
        <v>34</v>
      </c>
    </row>
    <row r="29" spans="2:3" x14ac:dyDescent="0.25">
      <c r="B29" s="29" t="s">
        <v>52</v>
      </c>
    </row>
    <row r="30" spans="2:3" x14ac:dyDescent="0.25">
      <c r="B30" s="29" t="s">
        <v>35</v>
      </c>
    </row>
    <row r="31" spans="2:3" x14ac:dyDescent="0.25">
      <c r="B31" s="29" t="s">
        <v>36</v>
      </c>
    </row>
    <row r="32" spans="2:3" x14ac:dyDescent="0.25">
      <c r="B32" s="29" t="s">
        <v>37</v>
      </c>
    </row>
    <row r="33" spans="2:2" x14ac:dyDescent="0.25">
      <c r="B33" s="29" t="s">
        <v>38</v>
      </c>
    </row>
    <row r="34" spans="2:2" x14ac:dyDescent="0.25">
      <c r="B34" s="29" t="s">
        <v>39</v>
      </c>
    </row>
    <row r="35" spans="2:2" x14ac:dyDescent="0.25">
      <c r="B35" s="29" t="s">
        <v>40</v>
      </c>
    </row>
    <row r="36" spans="2:2" x14ac:dyDescent="0.25">
      <c r="B36" s="29" t="s">
        <v>4</v>
      </c>
    </row>
    <row r="37" spans="2:2" x14ac:dyDescent="0.25">
      <c r="B37" s="29" t="s">
        <v>41</v>
      </c>
    </row>
    <row r="38" spans="2:2" x14ac:dyDescent="0.25">
      <c r="B38" s="29" t="s">
        <v>51</v>
      </c>
    </row>
    <row r="39" spans="2:2" x14ac:dyDescent="0.25">
      <c r="B39" s="29" t="s">
        <v>47</v>
      </c>
    </row>
    <row r="41" spans="2:2" x14ac:dyDescent="0.25">
      <c r="B41" s="30" t="s">
        <v>75</v>
      </c>
    </row>
  </sheetData>
  <hyperlinks>
    <hyperlink ref="B25" location="'Other measures'!A1" display="Other measures"/>
    <hyperlink ref="B17" location="CCyB!A1" display="CCyB - Contercyclical Capital Buffer"/>
    <hyperlink ref="B16" location="CCoB!A1" display="CCoB - Capital Conservation Buffer"/>
    <hyperlink ref="B18" location="'G-SII'!A1" display="G-SII buffer - Global Systemically Important Institution Buffer"/>
    <hyperlink ref="B19" location="'O-SII'!A1" display="O-SII buffer - Other Systemically Important Institution Buffer"/>
    <hyperlink ref="B20" location="SRB!A1" display="SRB - Systemic Risk Buffer"/>
    <hyperlink ref="B41" location="Glossary!A1" display="Glossary"/>
    <hyperlink ref="B22" location="'Reciprocation (recognition)'!A1" display="Reciprocation of measures"/>
    <hyperlink ref="B23" location="'Matrix of reciprocation'!A1" display="Matrix of reciprocation"/>
  </hyperlinks>
  <pageMargins left="0.7" right="0.7" top="0.75" bottom="0.75" header="0.3" footer="0.3"/>
  <pageSetup paperSize="9" scale="83"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workbookViewId="0"/>
  </sheetViews>
  <sheetFormatPr defaultRowHeight="15" x14ac:dyDescent="0.25"/>
  <cols>
    <col min="1" max="1" width="19.85546875" style="33" bestFit="1" customWidth="1"/>
    <col min="2" max="16384" width="9.140625" style="2"/>
  </cols>
  <sheetData>
    <row r="1" spans="1:4" s="10" customFormat="1" ht="12.75" x14ac:dyDescent="0.25">
      <c r="A1" s="9" t="s">
        <v>69</v>
      </c>
    </row>
    <row r="2" spans="1:4" s="10" customFormat="1" ht="12.75" x14ac:dyDescent="0.25">
      <c r="A2" s="9"/>
    </row>
    <row r="3" spans="1:4" s="10" customFormat="1" ht="21" x14ac:dyDescent="0.35">
      <c r="A3" s="37" t="s">
        <v>75</v>
      </c>
    </row>
    <row r="4" spans="1:4" s="10" customFormat="1" ht="12.75" x14ac:dyDescent="0.25">
      <c r="A4" s="9"/>
    </row>
    <row r="5" spans="1:4" s="18" customFormat="1" ht="12.75" x14ac:dyDescent="0.2">
      <c r="A5" s="31" t="s">
        <v>123</v>
      </c>
      <c r="B5" s="16" t="s">
        <v>83</v>
      </c>
      <c r="C5" s="17"/>
    </row>
    <row r="6" spans="1:4" s="18" customFormat="1" ht="12.75" x14ac:dyDescent="0.2">
      <c r="A6" s="32"/>
      <c r="B6" s="22" t="s">
        <v>115</v>
      </c>
      <c r="D6" s="17"/>
    </row>
    <row r="7" spans="1:4" s="18" customFormat="1" ht="12.75" x14ac:dyDescent="0.2">
      <c r="A7" s="32"/>
      <c r="B7" s="22" t="s">
        <v>116</v>
      </c>
      <c r="D7" s="17"/>
    </row>
    <row r="8" spans="1:4" s="18" customFormat="1" ht="12.75" x14ac:dyDescent="0.2">
      <c r="A8" s="32"/>
      <c r="B8" s="22" t="s">
        <v>117</v>
      </c>
      <c r="D8" s="17"/>
    </row>
    <row r="9" spans="1:4" s="18" customFormat="1" ht="12.75" x14ac:dyDescent="0.2">
      <c r="A9" s="32"/>
      <c r="B9" s="22" t="s">
        <v>118</v>
      </c>
    </row>
    <row r="10" spans="1:4" x14ac:dyDescent="0.25">
      <c r="B10" s="22" t="s">
        <v>119</v>
      </c>
    </row>
    <row r="11" spans="1:4" x14ac:dyDescent="0.25">
      <c r="A11" s="31" t="s">
        <v>80</v>
      </c>
      <c r="B11" s="16" t="s">
        <v>76</v>
      </c>
    </row>
    <row r="12" spans="1:4" x14ac:dyDescent="0.25">
      <c r="A12" s="31" t="s">
        <v>81</v>
      </c>
      <c r="B12" s="16" t="s">
        <v>77</v>
      </c>
    </row>
    <row r="13" spans="1:4" x14ac:dyDescent="0.25">
      <c r="A13" s="31" t="s">
        <v>82</v>
      </c>
      <c r="B13" s="16" t="s">
        <v>78</v>
      </c>
    </row>
    <row r="15" spans="1:4" x14ac:dyDescent="0.25">
      <c r="A15" s="31"/>
      <c r="B15" s="16"/>
    </row>
    <row r="16" spans="1:4" x14ac:dyDescent="0.25">
      <c r="A16" s="31"/>
      <c r="B16" s="16"/>
    </row>
    <row r="17" spans="1:2" x14ac:dyDescent="0.25">
      <c r="A17" s="31"/>
      <c r="B17" s="16"/>
    </row>
    <row r="18" spans="1:2" x14ac:dyDescent="0.25">
      <c r="A18" s="31"/>
      <c r="B18" s="16"/>
    </row>
    <row r="19" spans="1:2" x14ac:dyDescent="0.25">
      <c r="A19" s="31"/>
      <c r="B19" s="16"/>
    </row>
    <row r="20" spans="1:2" x14ac:dyDescent="0.25">
      <c r="A20" s="31"/>
      <c r="B20" s="16"/>
    </row>
    <row r="21" spans="1:2" x14ac:dyDescent="0.25">
      <c r="A21" s="31"/>
      <c r="B21" s="16"/>
    </row>
    <row r="22" spans="1:2" x14ac:dyDescent="0.25">
      <c r="A22" s="31"/>
      <c r="B22" s="16"/>
    </row>
    <row r="23" spans="1:2" x14ac:dyDescent="0.25">
      <c r="A23" s="31"/>
      <c r="B23" s="16"/>
    </row>
    <row r="24" spans="1:2" x14ac:dyDescent="0.25">
      <c r="A24" s="31"/>
      <c r="B24" s="16"/>
    </row>
    <row r="25" spans="1:2" x14ac:dyDescent="0.25">
      <c r="A25" s="31"/>
      <c r="B25" s="16"/>
    </row>
    <row r="26" spans="1:2" x14ac:dyDescent="0.25">
      <c r="A26" s="31"/>
      <c r="B26" s="16"/>
    </row>
    <row r="27" spans="1:2" x14ac:dyDescent="0.25">
      <c r="A27" s="31"/>
      <c r="B27" s="16"/>
    </row>
    <row r="28" spans="1:2" x14ac:dyDescent="0.25">
      <c r="A28" s="31"/>
      <c r="B28" s="16"/>
    </row>
    <row r="29" spans="1:2" x14ac:dyDescent="0.25">
      <c r="A29" s="31"/>
      <c r="B29" s="16"/>
    </row>
    <row r="30" spans="1:2" x14ac:dyDescent="0.25">
      <c r="A30" s="31"/>
      <c r="B30" s="16"/>
    </row>
    <row r="31" spans="1:2" x14ac:dyDescent="0.25">
      <c r="A31" s="31"/>
      <c r="B31" s="16"/>
    </row>
    <row r="32" spans="1:2" x14ac:dyDescent="0.25">
      <c r="A32" s="31"/>
      <c r="B32" s="16"/>
    </row>
    <row r="33" spans="1:2" x14ac:dyDescent="0.25">
      <c r="A33" s="31"/>
      <c r="B33" s="16"/>
    </row>
    <row r="34" spans="1:2" x14ac:dyDescent="0.25">
      <c r="A34" s="31"/>
      <c r="B34" s="16"/>
    </row>
    <row r="35" spans="1:2" x14ac:dyDescent="0.25">
      <c r="A35" s="31"/>
      <c r="B35" s="16"/>
    </row>
    <row r="36" spans="1:2" x14ac:dyDescent="0.25">
      <c r="A36" s="31"/>
      <c r="B36" s="16"/>
    </row>
    <row r="37" spans="1:2" x14ac:dyDescent="0.25">
      <c r="A37" s="31"/>
      <c r="B37" s="16"/>
    </row>
    <row r="38" spans="1:2" x14ac:dyDescent="0.25">
      <c r="A38" s="31"/>
      <c r="B38" s="16"/>
    </row>
    <row r="39" spans="1:2" x14ac:dyDescent="0.25">
      <c r="A39" s="31"/>
      <c r="B39" s="16"/>
    </row>
    <row r="40" spans="1:2" x14ac:dyDescent="0.25">
      <c r="A40" s="31"/>
      <c r="B40" s="16"/>
    </row>
    <row r="41" spans="1:2" x14ac:dyDescent="0.25">
      <c r="A41" s="31"/>
      <c r="B41" s="16"/>
    </row>
    <row r="42" spans="1:2" x14ac:dyDescent="0.25">
      <c r="A42" s="31"/>
      <c r="B42" s="16"/>
    </row>
    <row r="43" spans="1:2" x14ac:dyDescent="0.25">
      <c r="A43" s="31"/>
      <c r="B43" s="16"/>
    </row>
    <row r="44" spans="1:2" x14ac:dyDescent="0.25">
      <c r="A44" s="34"/>
      <c r="B44" s="16"/>
    </row>
  </sheetData>
  <hyperlinks>
    <hyperlink ref="A1" location="'Table of Contents'!A1" display="&lt; Table of Contents"/>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workbookViewId="0">
      <selection activeCell="D22" activeCellId="12" sqref="D7 D9 D10 D11 D12 D13 D14 D15 D16 D18 D19 D20 D22"/>
    </sheetView>
  </sheetViews>
  <sheetFormatPr defaultRowHeight="15" x14ac:dyDescent="0.25"/>
  <cols>
    <col min="1" max="1" width="26" style="2" bestFit="1" customWidth="1"/>
    <col min="2" max="2" width="13.5703125" style="2" bestFit="1" customWidth="1"/>
    <col min="3" max="3" width="9.140625" style="2"/>
    <col min="4" max="4" width="46" style="2" customWidth="1"/>
    <col min="5" max="5" width="9.140625" style="2" customWidth="1"/>
    <col min="6" max="6" width="34.42578125" style="2" bestFit="1" customWidth="1"/>
    <col min="7" max="16384" width="9.140625" style="2"/>
  </cols>
  <sheetData>
    <row r="1" spans="1:6" s="10" customFormat="1" ht="12.75" x14ac:dyDescent="0.25">
      <c r="A1" s="9" t="s">
        <v>69</v>
      </c>
    </row>
    <row r="2" spans="1:6" s="10" customFormat="1" ht="12.75" x14ac:dyDescent="0.25">
      <c r="A2" s="9"/>
    </row>
    <row r="3" spans="1:6" s="10" customFormat="1" ht="21" x14ac:dyDescent="0.35">
      <c r="A3" s="11" t="s">
        <v>121</v>
      </c>
    </row>
    <row r="4" spans="1:6" s="10" customFormat="1" ht="12.75" x14ac:dyDescent="0.25">
      <c r="A4" s="9"/>
      <c r="B4" s="24" t="s">
        <v>0</v>
      </c>
      <c r="C4" s="24"/>
      <c r="D4" s="24" t="s">
        <v>120</v>
      </c>
      <c r="E4" s="24"/>
      <c r="F4" s="24" t="s">
        <v>71</v>
      </c>
    </row>
    <row r="5" spans="1:6" x14ac:dyDescent="0.25">
      <c r="A5" s="21" t="s">
        <v>86</v>
      </c>
      <c r="B5" s="16" t="s">
        <v>5</v>
      </c>
      <c r="D5" s="16" t="s">
        <v>85</v>
      </c>
      <c r="E5" s="16"/>
      <c r="F5" s="25" t="s">
        <v>49</v>
      </c>
    </row>
    <row r="6" spans="1:6" x14ac:dyDescent="0.25">
      <c r="A6" s="21" t="s">
        <v>87</v>
      </c>
      <c r="B6" s="16" t="s">
        <v>6</v>
      </c>
      <c r="D6" s="16" t="s">
        <v>84</v>
      </c>
      <c r="E6" s="16"/>
      <c r="F6" s="25" t="s">
        <v>50</v>
      </c>
    </row>
    <row r="7" spans="1:6" x14ac:dyDescent="0.25">
      <c r="A7" s="21" t="s">
        <v>88</v>
      </c>
      <c r="B7" s="16" t="s">
        <v>27</v>
      </c>
      <c r="D7" s="16" t="s">
        <v>33</v>
      </c>
      <c r="E7" s="16"/>
      <c r="F7" s="25" t="s">
        <v>43</v>
      </c>
    </row>
    <row r="8" spans="1:6" x14ac:dyDescent="0.25">
      <c r="A8" s="21" t="s">
        <v>89</v>
      </c>
      <c r="B8" s="16" t="s">
        <v>7</v>
      </c>
      <c r="D8" s="16" t="s">
        <v>54</v>
      </c>
      <c r="E8" s="16"/>
      <c r="F8" s="25" t="s">
        <v>44</v>
      </c>
    </row>
    <row r="9" spans="1:6" x14ac:dyDescent="0.25">
      <c r="A9" s="21" t="s">
        <v>90</v>
      </c>
      <c r="B9" s="16" t="s">
        <v>8</v>
      </c>
      <c r="D9" s="16" t="s">
        <v>34</v>
      </c>
      <c r="E9" s="16"/>
      <c r="F9" s="25" t="s">
        <v>45</v>
      </c>
    </row>
    <row r="10" spans="1:6" x14ac:dyDescent="0.25">
      <c r="A10" s="21" t="s">
        <v>91</v>
      </c>
      <c r="B10" s="16" t="s">
        <v>22</v>
      </c>
      <c r="D10" s="16" t="s">
        <v>52</v>
      </c>
      <c r="E10" s="16"/>
    </row>
    <row r="11" spans="1:6" x14ac:dyDescent="0.25">
      <c r="A11" s="21" t="s">
        <v>92</v>
      </c>
      <c r="B11" s="16" t="s">
        <v>9</v>
      </c>
      <c r="D11" s="16" t="s">
        <v>35</v>
      </c>
      <c r="E11" s="16"/>
    </row>
    <row r="12" spans="1:6" x14ac:dyDescent="0.25">
      <c r="A12" s="21" t="s">
        <v>93</v>
      </c>
      <c r="B12" s="16" t="s">
        <v>10</v>
      </c>
      <c r="D12" s="16" t="s">
        <v>36</v>
      </c>
      <c r="E12" s="16"/>
    </row>
    <row r="13" spans="1:6" x14ac:dyDescent="0.25">
      <c r="A13" s="21" t="s">
        <v>94</v>
      </c>
      <c r="B13" s="16" t="s">
        <v>3</v>
      </c>
      <c r="D13" s="16" t="s">
        <v>37</v>
      </c>
      <c r="E13" s="16"/>
    </row>
    <row r="14" spans="1:6" x14ac:dyDescent="0.25">
      <c r="A14" s="21" t="s">
        <v>95</v>
      </c>
      <c r="B14" s="16" t="s">
        <v>11</v>
      </c>
      <c r="D14" s="16" t="s">
        <v>38</v>
      </c>
      <c r="E14" s="16"/>
    </row>
    <row r="15" spans="1:6" x14ac:dyDescent="0.25">
      <c r="A15" s="21" t="s">
        <v>96</v>
      </c>
      <c r="B15" s="16" t="s">
        <v>12</v>
      </c>
      <c r="D15" s="16" t="s">
        <v>39</v>
      </c>
      <c r="E15" s="16"/>
    </row>
    <row r="16" spans="1:6" x14ac:dyDescent="0.25">
      <c r="A16" s="21" t="s">
        <v>97</v>
      </c>
      <c r="B16" s="16" t="s">
        <v>29</v>
      </c>
      <c r="D16" s="16" t="s">
        <v>40</v>
      </c>
      <c r="E16" s="16"/>
    </row>
    <row r="17" spans="1:5" x14ac:dyDescent="0.25">
      <c r="A17" s="21" t="s">
        <v>98</v>
      </c>
      <c r="B17" s="16" t="s">
        <v>25</v>
      </c>
      <c r="D17" s="16" t="s">
        <v>46</v>
      </c>
      <c r="E17" s="16"/>
    </row>
    <row r="18" spans="1:5" x14ac:dyDescent="0.25">
      <c r="A18" s="21" t="s">
        <v>99</v>
      </c>
      <c r="B18" s="16" t="s">
        <v>23</v>
      </c>
      <c r="D18" s="16" t="s">
        <v>4</v>
      </c>
      <c r="E18" s="16"/>
    </row>
    <row r="19" spans="1:5" x14ac:dyDescent="0.25">
      <c r="A19" s="21" t="s">
        <v>100</v>
      </c>
      <c r="B19" s="16" t="s">
        <v>13</v>
      </c>
      <c r="D19" s="16" t="s">
        <v>41</v>
      </c>
      <c r="E19" s="16"/>
    </row>
    <row r="20" spans="1:5" x14ac:dyDescent="0.25">
      <c r="A20" s="21" t="s">
        <v>101</v>
      </c>
      <c r="B20" s="16" t="s">
        <v>14</v>
      </c>
      <c r="D20" s="16" t="s">
        <v>51</v>
      </c>
      <c r="E20" s="16"/>
    </row>
    <row r="21" spans="1:5" x14ac:dyDescent="0.25">
      <c r="A21" s="21" t="s">
        <v>102</v>
      </c>
      <c r="B21" s="16" t="s">
        <v>15</v>
      </c>
      <c r="D21" s="16" t="s">
        <v>42</v>
      </c>
      <c r="E21" s="16"/>
    </row>
    <row r="22" spans="1:5" x14ac:dyDescent="0.25">
      <c r="A22" s="21" t="s">
        <v>103</v>
      </c>
      <c r="B22" s="16" t="s">
        <v>24</v>
      </c>
      <c r="D22" s="16" t="s">
        <v>47</v>
      </c>
      <c r="E22" s="16"/>
    </row>
    <row r="23" spans="1:5" x14ac:dyDescent="0.25">
      <c r="A23" s="21" t="s">
        <v>104</v>
      </c>
      <c r="B23" s="16" t="s">
        <v>16</v>
      </c>
    </row>
    <row r="24" spans="1:5" x14ac:dyDescent="0.25">
      <c r="A24" s="21" t="s">
        <v>105</v>
      </c>
      <c r="B24" s="16" t="s">
        <v>17</v>
      </c>
    </row>
    <row r="25" spans="1:5" x14ac:dyDescent="0.25">
      <c r="A25" s="21" t="s">
        <v>106</v>
      </c>
      <c r="B25" s="16" t="s">
        <v>26</v>
      </c>
    </row>
    <row r="26" spans="1:5" x14ac:dyDescent="0.25">
      <c r="A26" s="21" t="s">
        <v>107</v>
      </c>
      <c r="B26" s="16" t="s">
        <v>18</v>
      </c>
    </row>
    <row r="27" spans="1:5" x14ac:dyDescent="0.25">
      <c r="A27" s="21" t="s">
        <v>108</v>
      </c>
      <c r="B27" s="16" t="s">
        <v>31</v>
      </c>
    </row>
    <row r="28" spans="1:5" x14ac:dyDescent="0.25">
      <c r="A28" s="21" t="s">
        <v>109</v>
      </c>
      <c r="B28" s="16" t="s">
        <v>28</v>
      </c>
    </row>
    <row r="29" spans="1:5" x14ac:dyDescent="0.25">
      <c r="A29" s="21" t="s">
        <v>110</v>
      </c>
      <c r="B29" s="16" t="s">
        <v>19</v>
      </c>
    </row>
    <row r="30" spans="1:5" x14ac:dyDescent="0.25">
      <c r="A30" s="21" t="s">
        <v>111</v>
      </c>
      <c r="B30" s="16" t="s">
        <v>20</v>
      </c>
    </row>
    <row r="31" spans="1:5" x14ac:dyDescent="0.25">
      <c r="A31" s="21" t="s">
        <v>112</v>
      </c>
      <c r="B31" s="16" t="s">
        <v>30</v>
      </c>
    </row>
    <row r="32" spans="1:5" x14ac:dyDescent="0.25">
      <c r="A32" s="21" t="s">
        <v>113</v>
      </c>
      <c r="B32" s="16" t="s">
        <v>21</v>
      </c>
    </row>
    <row r="33" spans="1:2" x14ac:dyDescent="0.25">
      <c r="A33" s="21" t="s">
        <v>114</v>
      </c>
      <c r="B33" s="16" t="s">
        <v>48</v>
      </c>
    </row>
    <row r="34" spans="1:2" x14ac:dyDescent="0.25">
      <c r="A34" s="16"/>
      <c r="B34" s="16"/>
    </row>
  </sheetData>
  <hyperlinks>
    <hyperlink ref="A1" location="'Table of Contents'!A1" display="&lt; Table of Content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7"/>
  <sheetViews>
    <sheetView zoomScaleNormal="100" workbookViewId="0"/>
  </sheetViews>
  <sheetFormatPr defaultRowHeight="15" x14ac:dyDescent="0.25"/>
  <cols>
    <col min="1" max="1" width="12.7109375" style="20" customWidth="1"/>
    <col min="2" max="2" width="11.42578125" style="27" bestFit="1" customWidth="1"/>
    <col min="3" max="3" width="15.7109375" style="20" customWidth="1"/>
    <col min="4" max="4" width="25.7109375" style="20" customWidth="1"/>
    <col min="5" max="6" width="12.7109375" style="20" customWidth="1"/>
    <col min="7" max="7" width="40.7109375" style="20" customWidth="1"/>
    <col min="8" max="8" width="15.7109375" style="20" customWidth="1"/>
    <col min="9" max="11" width="17.7109375" style="27" customWidth="1"/>
    <col min="12" max="12" width="12.7109375" style="20" customWidth="1"/>
    <col min="13" max="15" width="20.7109375" style="27" customWidth="1"/>
    <col min="16" max="16" width="70.7109375" style="12" customWidth="1"/>
    <col min="18" max="16384" width="9.140625" style="20"/>
  </cols>
  <sheetData>
    <row r="1" spans="1:17" s="10" customFormat="1" ht="12.75" x14ac:dyDescent="0.25">
      <c r="A1" s="9" t="s">
        <v>69</v>
      </c>
      <c r="I1" s="26"/>
      <c r="J1" s="26"/>
      <c r="K1" s="26"/>
      <c r="M1" s="26"/>
      <c r="N1" s="26"/>
      <c r="O1" s="26"/>
    </row>
    <row r="2" spans="1:17" s="10" customFormat="1" ht="12.75" x14ac:dyDescent="0.25">
      <c r="A2" s="9"/>
      <c r="I2" s="26"/>
      <c r="J2" s="26"/>
      <c r="K2" s="26"/>
      <c r="M2" s="26"/>
      <c r="N2" s="26"/>
      <c r="O2" s="26"/>
    </row>
    <row r="3" spans="1:17" s="10" customFormat="1" ht="21" x14ac:dyDescent="0.25">
      <c r="A3" s="36" t="s">
        <v>32</v>
      </c>
      <c r="I3" s="26"/>
      <c r="J3" s="26"/>
      <c r="K3" s="26"/>
      <c r="M3" s="26"/>
      <c r="N3" s="26"/>
      <c r="O3" s="26"/>
    </row>
    <row r="4" spans="1:17" s="10" customFormat="1" ht="12.75" x14ac:dyDescent="0.25">
      <c r="A4" s="9"/>
      <c r="I4" s="59" t="s">
        <v>137</v>
      </c>
      <c r="J4" s="60"/>
      <c r="K4" s="61"/>
      <c r="M4" s="59" t="s">
        <v>138</v>
      </c>
      <c r="N4" s="60"/>
      <c r="O4" s="61"/>
    </row>
    <row r="5" spans="1:17" ht="25.5" x14ac:dyDescent="0.25">
      <c r="A5" s="38" t="s">
        <v>146</v>
      </c>
      <c r="B5" s="51" t="s">
        <v>155</v>
      </c>
      <c r="C5" s="38" t="s">
        <v>0</v>
      </c>
      <c r="D5" s="38" t="s">
        <v>1</v>
      </c>
      <c r="E5" s="38" t="s">
        <v>147</v>
      </c>
      <c r="F5" s="38" t="s">
        <v>71</v>
      </c>
      <c r="G5" s="38" t="s">
        <v>55</v>
      </c>
      <c r="H5" s="38" t="s">
        <v>148</v>
      </c>
      <c r="I5" s="39" t="s">
        <v>127</v>
      </c>
      <c r="J5" s="39" t="s">
        <v>126</v>
      </c>
      <c r="K5" s="39" t="s">
        <v>125</v>
      </c>
      <c r="L5" s="38" t="s">
        <v>56</v>
      </c>
      <c r="M5" s="39" t="s">
        <v>132</v>
      </c>
      <c r="N5" s="39" t="s">
        <v>149</v>
      </c>
      <c r="O5" s="39" t="s">
        <v>150</v>
      </c>
      <c r="P5" s="40" t="s">
        <v>129</v>
      </c>
      <c r="Q5" s="20"/>
    </row>
    <row r="6" spans="1:17" ht="63.75" x14ac:dyDescent="0.25">
      <c r="A6" s="54" t="s">
        <v>158</v>
      </c>
      <c r="B6" s="50"/>
      <c r="C6" s="54" t="s">
        <v>5</v>
      </c>
      <c r="D6" s="54" t="s">
        <v>159</v>
      </c>
      <c r="E6" s="54">
        <v>2018</v>
      </c>
      <c r="F6" s="69" t="s">
        <v>49</v>
      </c>
      <c r="G6" s="70" t="s">
        <v>160</v>
      </c>
      <c r="H6" s="54" t="s">
        <v>161</v>
      </c>
      <c r="I6" s="71">
        <v>42005</v>
      </c>
      <c r="J6" s="71"/>
      <c r="K6" s="71">
        <v>43271</v>
      </c>
      <c r="L6" s="72" t="s">
        <v>162</v>
      </c>
      <c r="M6" s="71"/>
      <c r="N6" s="71"/>
      <c r="O6" s="71"/>
      <c r="P6" s="75"/>
      <c r="Q6" s="20"/>
    </row>
    <row r="7" spans="1:17" ht="63.75" x14ac:dyDescent="0.25">
      <c r="A7" s="54" t="s">
        <v>163</v>
      </c>
      <c r="B7" s="50"/>
      <c r="C7" s="54" t="s">
        <v>6</v>
      </c>
      <c r="D7" s="54" t="s">
        <v>164</v>
      </c>
      <c r="E7" s="54">
        <v>2018</v>
      </c>
      <c r="F7" s="69" t="s">
        <v>49</v>
      </c>
      <c r="G7" s="69" t="s">
        <v>160</v>
      </c>
      <c r="H7" s="54" t="s">
        <v>161</v>
      </c>
      <c r="I7" s="50">
        <v>42005</v>
      </c>
      <c r="J7" s="50"/>
      <c r="K7" s="50">
        <v>43271</v>
      </c>
      <c r="L7" s="73" t="s">
        <v>162</v>
      </c>
      <c r="M7" s="50"/>
      <c r="N7" s="50"/>
      <c r="O7" s="50"/>
      <c r="P7" s="75"/>
    </row>
    <row r="8" spans="1:17" ht="25.5" x14ac:dyDescent="0.25">
      <c r="A8" s="54" t="s">
        <v>165</v>
      </c>
      <c r="B8" s="50"/>
      <c r="C8" s="54" t="s">
        <v>27</v>
      </c>
      <c r="D8" s="54" t="s">
        <v>166</v>
      </c>
      <c r="E8" s="54">
        <v>2014</v>
      </c>
      <c r="F8" s="69" t="s">
        <v>49</v>
      </c>
      <c r="G8" s="69" t="s">
        <v>167</v>
      </c>
      <c r="H8" s="54" t="s">
        <v>161</v>
      </c>
      <c r="I8" s="50">
        <v>41772</v>
      </c>
      <c r="J8" s="50">
        <v>41788</v>
      </c>
      <c r="K8" s="50">
        <v>41954</v>
      </c>
      <c r="L8" s="73" t="s">
        <v>162</v>
      </c>
      <c r="M8" s="50"/>
      <c r="N8" s="50"/>
      <c r="O8" s="50"/>
      <c r="P8" s="75" t="s">
        <v>168</v>
      </c>
    </row>
    <row r="9" spans="1:17" ht="25.5" x14ac:dyDescent="0.25">
      <c r="A9" s="54" t="s">
        <v>169</v>
      </c>
      <c r="B9" s="50"/>
      <c r="C9" s="54" t="s">
        <v>7</v>
      </c>
      <c r="D9" s="54" t="s">
        <v>170</v>
      </c>
      <c r="E9" s="54">
        <v>2014</v>
      </c>
      <c r="F9" s="69" t="s">
        <v>49</v>
      </c>
      <c r="G9" s="69" t="s">
        <v>171</v>
      </c>
      <c r="H9" s="54" t="s">
        <v>161</v>
      </c>
      <c r="I9" s="50">
        <v>41640</v>
      </c>
      <c r="J9" s="50">
        <v>41628</v>
      </c>
      <c r="K9" s="50">
        <v>41835</v>
      </c>
      <c r="L9" s="73" t="s">
        <v>162</v>
      </c>
      <c r="M9" s="50"/>
      <c r="N9" s="50"/>
      <c r="O9" s="50"/>
      <c r="P9" s="75"/>
    </row>
    <row r="10" spans="1:17" ht="25.5" x14ac:dyDescent="0.25">
      <c r="A10" s="54" t="s">
        <v>172</v>
      </c>
      <c r="B10" s="50"/>
      <c r="C10" s="54" t="s">
        <v>7</v>
      </c>
      <c r="D10" s="54" t="s">
        <v>173</v>
      </c>
      <c r="E10" s="54">
        <v>2015</v>
      </c>
      <c r="F10" s="69" t="s">
        <v>49</v>
      </c>
      <c r="G10" s="69" t="s">
        <v>174</v>
      </c>
      <c r="H10" s="54" t="s">
        <v>175</v>
      </c>
      <c r="I10" s="50">
        <v>41640</v>
      </c>
      <c r="J10" s="50"/>
      <c r="K10" s="50">
        <v>42202</v>
      </c>
      <c r="L10" s="73" t="s">
        <v>162</v>
      </c>
      <c r="M10" s="50"/>
      <c r="N10" s="50"/>
      <c r="O10" s="50"/>
      <c r="P10" s="75"/>
    </row>
    <row r="11" spans="1:17" ht="191.25" x14ac:dyDescent="0.25">
      <c r="A11" s="54" t="s">
        <v>176</v>
      </c>
      <c r="B11" s="50"/>
      <c r="C11" s="54" t="s">
        <v>8</v>
      </c>
      <c r="D11" s="54" t="s">
        <v>177</v>
      </c>
      <c r="E11" s="54">
        <v>2017</v>
      </c>
      <c r="F11" s="69" t="s">
        <v>49</v>
      </c>
      <c r="G11" s="69" t="s">
        <v>178</v>
      </c>
      <c r="H11" s="54" t="s">
        <v>179</v>
      </c>
      <c r="I11" s="50">
        <v>42783</v>
      </c>
      <c r="J11" s="50">
        <v>42783</v>
      </c>
      <c r="K11" s="50">
        <v>43039</v>
      </c>
      <c r="L11" s="73" t="s">
        <v>162</v>
      </c>
      <c r="M11" s="50"/>
      <c r="N11" s="50"/>
      <c r="O11" s="50"/>
      <c r="P11" s="75" t="s">
        <v>180</v>
      </c>
    </row>
    <row r="12" spans="1:17" ht="25.5" x14ac:dyDescent="0.25">
      <c r="A12" s="54" t="s">
        <v>181</v>
      </c>
      <c r="B12" s="50"/>
      <c r="C12" s="54" t="s">
        <v>8</v>
      </c>
      <c r="D12" s="54" t="s">
        <v>177</v>
      </c>
      <c r="E12" s="54">
        <v>2013</v>
      </c>
      <c r="F12" s="69" t="s">
        <v>49</v>
      </c>
      <c r="G12" s="69" t="s">
        <v>182</v>
      </c>
      <c r="H12" s="54" t="s">
        <v>183</v>
      </c>
      <c r="I12" s="50">
        <v>42005</v>
      </c>
      <c r="J12" s="50"/>
      <c r="K12" s="50">
        <v>41275</v>
      </c>
      <c r="L12" s="73" t="s">
        <v>184</v>
      </c>
      <c r="M12" s="50"/>
      <c r="N12" s="50"/>
      <c r="O12" s="50"/>
      <c r="P12" s="75" t="s">
        <v>185</v>
      </c>
    </row>
    <row r="13" spans="1:17" ht="25.5" x14ac:dyDescent="0.25">
      <c r="A13" s="54" t="s">
        <v>186</v>
      </c>
      <c r="B13" s="50"/>
      <c r="C13" s="54" t="s">
        <v>22</v>
      </c>
      <c r="D13" s="54" t="s">
        <v>187</v>
      </c>
      <c r="E13" s="54">
        <v>2014</v>
      </c>
      <c r="F13" s="69" t="s">
        <v>49</v>
      </c>
      <c r="G13" s="69" t="s">
        <v>182</v>
      </c>
      <c r="H13" s="54" t="s">
        <v>161</v>
      </c>
      <c r="I13" s="50">
        <v>41842</v>
      </c>
      <c r="J13" s="50"/>
      <c r="K13" s="50">
        <v>41851</v>
      </c>
      <c r="L13" s="73" t="s">
        <v>162</v>
      </c>
      <c r="M13" s="50"/>
      <c r="N13" s="50"/>
      <c r="O13" s="50"/>
      <c r="P13" s="75"/>
    </row>
    <row r="14" spans="1:17" ht="63.75" x14ac:dyDescent="0.25">
      <c r="A14" s="54" t="s">
        <v>188</v>
      </c>
      <c r="B14" s="50"/>
      <c r="C14" s="54" t="s">
        <v>9</v>
      </c>
      <c r="D14" s="54" t="s">
        <v>189</v>
      </c>
      <c r="E14" s="54">
        <v>2014</v>
      </c>
      <c r="F14" s="69" t="s">
        <v>49</v>
      </c>
      <c r="G14" s="69" t="s">
        <v>190</v>
      </c>
      <c r="H14" s="54" t="s">
        <v>161</v>
      </c>
      <c r="I14" s="50">
        <v>42005</v>
      </c>
      <c r="J14" s="50"/>
      <c r="K14" s="50">
        <v>41936</v>
      </c>
      <c r="L14" s="73" t="s">
        <v>162</v>
      </c>
      <c r="M14" s="50"/>
      <c r="N14" s="50"/>
      <c r="O14" s="50"/>
      <c r="P14" s="75"/>
    </row>
    <row r="15" spans="1:17" ht="38.25" x14ac:dyDescent="0.25">
      <c r="A15" s="54" t="s">
        <v>191</v>
      </c>
      <c r="B15" s="50"/>
      <c r="C15" s="54" t="s">
        <v>9</v>
      </c>
      <c r="D15" s="54" t="s">
        <v>189</v>
      </c>
      <c r="E15" s="54">
        <v>2014</v>
      </c>
      <c r="F15" s="69" t="s">
        <v>49</v>
      </c>
      <c r="G15" s="69" t="s">
        <v>192</v>
      </c>
      <c r="H15" s="54" t="s">
        <v>175</v>
      </c>
      <c r="I15" s="50">
        <v>41729</v>
      </c>
      <c r="J15" s="50"/>
      <c r="K15" s="50">
        <v>41936</v>
      </c>
      <c r="L15" s="73" t="s">
        <v>162</v>
      </c>
      <c r="M15" s="50"/>
      <c r="N15" s="50"/>
      <c r="O15" s="50"/>
      <c r="P15" s="75"/>
    </row>
    <row r="16" spans="1:17" ht="25.5" x14ac:dyDescent="0.25">
      <c r="A16" s="54" t="s">
        <v>193</v>
      </c>
      <c r="B16" s="50"/>
      <c r="C16" s="54" t="s">
        <v>10</v>
      </c>
      <c r="D16" s="54" t="s">
        <v>194</v>
      </c>
      <c r="E16" s="54">
        <v>2014</v>
      </c>
      <c r="F16" s="69" t="s">
        <v>49</v>
      </c>
      <c r="G16" s="69" t="s">
        <v>182</v>
      </c>
      <c r="H16" s="54" t="s">
        <v>161</v>
      </c>
      <c r="I16" s="50">
        <v>41778</v>
      </c>
      <c r="J16" s="50"/>
      <c r="K16" s="50">
        <v>41778</v>
      </c>
      <c r="L16" s="73" t="s">
        <v>162</v>
      </c>
      <c r="M16" s="50"/>
      <c r="N16" s="50"/>
      <c r="O16" s="50"/>
      <c r="P16" s="75"/>
    </row>
    <row r="17" spans="1:16" ht="25.5" x14ac:dyDescent="0.25">
      <c r="A17" s="54" t="s">
        <v>195</v>
      </c>
      <c r="B17" s="50"/>
      <c r="C17" s="54" t="s">
        <v>3</v>
      </c>
      <c r="D17" s="54" t="s">
        <v>196</v>
      </c>
      <c r="E17" s="54">
        <v>2014</v>
      </c>
      <c r="F17" s="69" t="s">
        <v>49</v>
      </c>
      <c r="G17" s="69" t="s">
        <v>182</v>
      </c>
      <c r="H17" s="54" t="s">
        <v>161</v>
      </c>
      <c r="I17" s="50">
        <v>42005</v>
      </c>
      <c r="J17" s="50"/>
      <c r="K17" s="50">
        <v>41640</v>
      </c>
      <c r="L17" s="73" t="s">
        <v>162</v>
      </c>
      <c r="M17" s="50"/>
      <c r="N17" s="50"/>
      <c r="O17" s="50"/>
      <c r="P17" s="75"/>
    </row>
    <row r="18" spans="1:16" ht="63.75" x14ac:dyDescent="0.25">
      <c r="A18" s="54" t="s">
        <v>197</v>
      </c>
      <c r="B18" s="50"/>
      <c r="C18" s="54" t="s">
        <v>11</v>
      </c>
      <c r="D18" s="54" t="s">
        <v>198</v>
      </c>
      <c r="E18" s="54">
        <v>2018</v>
      </c>
      <c r="F18" s="69" t="s">
        <v>49</v>
      </c>
      <c r="G18" s="69" t="s">
        <v>160</v>
      </c>
      <c r="H18" s="54" t="s">
        <v>161</v>
      </c>
      <c r="I18" s="50">
        <v>42005</v>
      </c>
      <c r="J18" s="50"/>
      <c r="K18" s="50">
        <v>43271</v>
      </c>
      <c r="L18" s="73" t="s">
        <v>162</v>
      </c>
      <c r="M18" s="50"/>
      <c r="N18" s="50"/>
      <c r="O18" s="50"/>
      <c r="P18" s="75"/>
    </row>
    <row r="19" spans="1:16" ht="63.75" x14ac:dyDescent="0.25">
      <c r="A19" s="54" t="s">
        <v>199</v>
      </c>
      <c r="B19" s="50"/>
      <c r="C19" s="54" t="s">
        <v>12</v>
      </c>
      <c r="D19" s="54" t="s">
        <v>200</v>
      </c>
      <c r="E19" s="54">
        <v>2018</v>
      </c>
      <c r="F19" s="69" t="s">
        <v>49</v>
      </c>
      <c r="G19" s="69" t="s">
        <v>160</v>
      </c>
      <c r="H19" s="54" t="s">
        <v>161</v>
      </c>
      <c r="I19" s="50">
        <v>42005</v>
      </c>
      <c r="J19" s="50"/>
      <c r="K19" s="50">
        <v>43271</v>
      </c>
      <c r="L19" s="73" t="s">
        <v>162</v>
      </c>
      <c r="M19" s="50"/>
      <c r="N19" s="50"/>
      <c r="O19" s="50"/>
      <c r="P19" s="75"/>
    </row>
    <row r="20" spans="1:16" ht="63.75" x14ac:dyDescent="0.25">
      <c r="A20" s="54" t="s">
        <v>201</v>
      </c>
      <c r="B20" s="50"/>
      <c r="C20" s="54" t="s">
        <v>29</v>
      </c>
      <c r="D20" s="54" t="s">
        <v>202</v>
      </c>
      <c r="E20" s="54">
        <v>2015</v>
      </c>
      <c r="F20" s="69" t="s">
        <v>49</v>
      </c>
      <c r="G20" s="69" t="s">
        <v>160</v>
      </c>
      <c r="H20" s="54" t="s">
        <v>161</v>
      </c>
      <c r="I20" s="50">
        <v>42005</v>
      </c>
      <c r="J20" s="50">
        <v>41764</v>
      </c>
      <c r="K20" s="50">
        <v>43271</v>
      </c>
      <c r="L20" s="73" t="s">
        <v>162</v>
      </c>
      <c r="M20" s="50"/>
      <c r="N20" s="50"/>
      <c r="O20" s="50"/>
      <c r="P20" s="75"/>
    </row>
    <row r="21" spans="1:16" ht="63.75" x14ac:dyDescent="0.25">
      <c r="A21" s="54" t="s">
        <v>203</v>
      </c>
      <c r="B21" s="50"/>
      <c r="C21" s="54" t="s">
        <v>25</v>
      </c>
      <c r="D21" s="54" t="s">
        <v>204</v>
      </c>
      <c r="E21" s="54">
        <v>2018</v>
      </c>
      <c r="F21" s="69" t="s">
        <v>49</v>
      </c>
      <c r="G21" s="69" t="s">
        <v>160</v>
      </c>
      <c r="H21" s="54" t="s">
        <v>161</v>
      </c>
      <c r="I21" s="50">
        <v>42005</v>
      </c>
      <c r="J21" s="50"/>
      <c r="K21" s="50">
        <v>43271</v>
      </c>
      <c r="L21" s="73" t="s">
        <v>162</v>
      </c>
      <c r="M21" s="50"/>
      <c r="N21" s="50"/>
      <c r="O21" s="50"/>
      <c r="P21" s="75"/>
    </row>
    <row r="22" spans="1:16" ht="25.5" x14ac:dyDescent="0.25">
      <c r="A22" s="54" t="s">
        <v>205</v>
      </c>
      <c r="B22" s="50"/>
      <c r="C22" s="54" t="s">
        <v>206</v>
      </c>
      <c r="D22" s="54" t="s">
        <v>207</v>
      </c>
      <c r="E22" s="54">
        <v>2016</v>
      </c>
      <c r="F22" s="69" t="s">
        <v>49</v>
      </c>
      <c r="G22" s="69" t="s">
        <v>182</v>
      </c>
      <c r="H22" s="54" t="s">
        <v>161</v>
      </c>
      <c r="I22" s="50">
        <v>42736</v>
      </c>
      <c r="J22" s="50"/>
      <c r="K22" s="50">
        <v>42541</v>
      </c>
      <c r="L22" s="73" t="s">
        <v>162</v>
      </c>
      <c r="M22" s="50"/>
      <c r="N22" s="50"/>
      <c r="O22" s="50"/>
      <c r="P22" s="75" t="s">
        <v>208</v>
      </c>
    </row>
    <row r="23" spans="1:16" ht="63.75" x14ac:dyDescent="0.25">
      <c r="A23" s="54" t="s">
        <v>209</v>
      </c>
      <c r="B23" s="50"/>
      <c r="C23" s="54" t="s">
        <v>23</v>
      </c>
      <c r="D23" s="54" t="s">
        <v>210</v>
      </c>
      <c r="E23" s="54">
        <v>2015</v>
      </c>
      <c r="F23" s="69" t="s">
        <v>49</v>
      </c>
      <c r="G23" s="69" t="s">
        <v>160</v>
      </c>
      <c r="H23" s="54" t="s">
        <v>161</v>
      </c>
      <c r="I23" s="50">
        <v>42005</v>
      </c>
      <c r="J23" s="50"/>
      <c r="K23" s="50">
        <v>43271</v>
      </c>
      <c r="L23" s="73" t="s">
        <v>162</v>
      </c>
      <c r="M23" s="50"/>
      <c r="N23" s="50"/>
      <c r="O23" s="50"/>
      <c r="P23" s="75"/>
    </row>
    <row r="24" spans="1:16" ht="25.5" x14ac:dyDescent="0.25">
      <c r="A24" s="54" t="s">
        <v>211</v>
      </c>
      <c r="B24" s="50"/>
      <c r="C24" s="54" t="s">
        <v>13</v>
      </c>
      <c r="D24" s="54" t="s">
        <v>212</v>
      </c>
      <c r="E24" s="54">
        <v>2014</v>
      </c>
      <c r="F24" s="69" t="s">
        <v>49</v>
      </c>
      <c r="G24" s="69" t="s">
        <v>213</v>
      </c>
      <c r="H24" s="54" t="s">
        <v>175</v>
      </c>
      <c r="I24" s="50">
        <v>41640</v>
      </c>
      <c r="J24" s="50"/>
      <c r="K24" s="50">
        <v>42137</v>
      </c>
      <c r="L24" s="73" t="s">
        <v>162</v>
      </c>
      <c r="M24" s="50"/>
      <c r="N24" s="50"/>
      <c r="O24" s="50"/>
      <c r="P24" s="75"/>
    </row>
    <row r="25" spans="1:16" ht="140.25" x14ac:dyDescent="0.25">
      <c r="A25" s="54" t="s">
        <v>214</v>
      </c>
      <c r="B25" s="50"/>
      <c r="C25" s="54" t="s">
        <v>13</v>
      </c>
      <c r="D25" s="54" t="s">
        <v>212</v>
      </c>
      <c r="E25" s="54">
        <v>2016</v>
      </c>
      <c r="F25" s="69" t="s">
        <v>49</v>
      </c>
      <c r="G25" s="69" t="s">
        <v>215</v>
      </c>
      <c r="H25" s="54" t="s">
        <v>161</v>
      </c>
      <c r="I25" s="50">
        <v>42736</v>
      </c>
      <c r="J25" s="50">
        <v>42647</v>
      </c>
      <c r="K25" s="50">
        <v>43039</v>
      </c>
      <c r="L25" s="73" t="s">
        <v>162</v>
      </c>
      <c r="M25" s="50"/>
      <c r="N25" s="50"/>
      <c r="O25" s="50"/>
      <c r="P25" s="75" t="s">
        <v>216</v>
      </c>
    </row>
    <row r="26" spans="1:16" ht="25.5" x14ac:dyDescent="0.25">
      <c r="A26" s="54" t="s">
        <v>217</v>
      </c>
      <c r="B26" s="50"/>
      <c r="C26" s="54" t="s">
        <v>13</v>
      </c>
      <c r="D26" s="54" t="s">
        <v>212</v>
      </c>
      <c r="E26" s="54">
        <v>2014</v>
      </c>
      <c r="F26" s="69" t="s">
        <v>49</v>
      </c>
      <c r="G26" s="69" t="s">
        <v>182</v>
      </c>
      <c r="H26" s="54" t="s">
        <v>161</v>
      </c>
      <c r="I26" s="50">
        <v>41640</v>
      </c>
      <c r="J26" s="50"/>
      <c r="K26" s="50">
        <v>42137</v>
      </c>
      <c r="L26" s="73" t="s">
        <v>184</v>
      </c>
      <c r="M26" s="50"/>
      <c r="N26" s="50"/>
      <c r="O26" s="50"/>
      <c r="P26" s="75"/>
    </row>
    <row r="27" spans="1:16" ht="38.25" x14ac:dyDescent="0.25">
      <c r="A27" s="54" t="s">
        <v>218</v>
      </c>
      <c r="B27" s="50"/>
      <c r="C27" s="54" t="s">
        <v>14</v>
      </c>
      <c r="D27" s="54" t="s">
        <v>219</v>
      </c>
      <c r="E27" s="54">
        <v>2014</v>
      </c>
      <c r="F27" s="69" t="s">
        <v>49</v>
      </c>
      <c r="G27" s="69" t="s">
        <v>220</v>
      </c>
      <c r="H27" s="54" t="s">
        <v>161</v>
      </c>
      <c r="I27" s="50">
        <v>41787</v>
      </c>
      <c r="J27" s="50"/>
      <c r="K27" s="50">
        <v>41815</v>
      </c>
      <c r="L27" s="73" t="s">
        <v>162</v>
      </c>
      <c r="M27" s="50"/>
      <c r="N27" s="50"/>
      <c r="O27" s="50"/>
      <c r="P27" s="75"/>
    </row>
    <row r="28" spans="1:16" ht="25.5" x14ac:dyDescent="0.25">
      <c r="A28" s="54" t="s">
        <v>221</v>
      </c>
      <c r="B28" s="50"/>
      <c r="C28" s="54" t="s">
        <v>222</v>
      </c>
      <c r="D28" s="54" t="s">
        <v>223</v>
      </c>
      <c r="E28" s="54">
        <v>2015</v>
      </c>
      <c r="F28" s="69" t="s">
        <v>49</v>
      </c>
      <c r="G28" s="69" t="s">
        <v>224</v>
      </c>
      <c r="H28" s="54" t="s">
        <v>225</v>
      </c>
      <c r="I28" s="50">
        <v>42036</v>
      </c>
      <c r="J28" s="50"/>
      <c r="K28" s="50">
        <v>43160</v>
      </c>
      <c r="L28" s="73" t="s">
        <v>162</v>
      </c>
      <c r="M28" s="50"/>
      <c r="N28" s="50"/>
      <c r="O28" s="50"/>
      <c r="P28" s="75"/>
    </row>
    <row r="29" spans="1:16" ht="25.5" x14ac:dyDescent="0.25">
      <c r="A29" s="54" t="s">
        <v>226</v>
      </c>
      <c r="B29" s="50"/>
      <c r="C29" s="54" t="s">
        <v>15</v>
      </c>
      <c r="D29" s="54" t="s">
        <v>227</v>
      </c>
      <c r="E29" s="54">
        <v>2015</v>
      </c>
      <c r="F29" s="69" t="s">
        <v>49</v>
      </c>
      <c r="G29" s="69" t="s">
        <v>182</v>
      </c>
      <c r="H29" s="54" t="s">
        <v>161</v>
      </c>
      <c r="I29" s="50">
        <v>42185</v>
      </c>
      <c r="J29" s="50">
        <v>42103</v>
      </c>
      <c r="K29" s="50">
        <v>42117</v>
      </c>
      <c r="L29" s="73" t="s">
        <v>162</v>
      </c>
      <c r="M29" s="50"/>
      <c r="N29" s="50"/>
      <c r="O29" s="50"/>
      <c r="P29" s="75"/>
    </row>
    <row r="30" spans="1:16" ht="25.5" x14ac:dyDescent="0.25">
      <c r="A30" s="54" t="s">
        <v>228</v>
      </c>
      <c r="B30" s="50"/>
      <c r="C30" s="54" t="s">
        <v>24</v>
      </c>
      <c r="D30" s="54" t="s">
        <v>229</v>
      </c>
      <c r="E30" s="54">
        <v>2015</v>
      </c>
      <c r="F30" s="69" t="s">
        <v>49</v>
      </c>
      <c r="G30" s="69" t="s">
        <v>230</v>
      </c>
      <c r="H30" s="54" t="s">
        <v>175</v>
      </c>
      <c r="I30" s="50">
        <v>42370</v>
      </c>
      <c r="J30" s="50">
        <v>42338</v>
      </c>
      <c r="K30" s="50">
        <v>42340</v>
      </c>
      <c r="L30" s="73" t="s">
        <v>162</v>
      </c>
      <c r="M30" s="50"/>
      <c r="N30" s="50"/>
      <c r="O30" s="50"/>
      <c r="P30" s="75" t="s">
        <v>231</v>
      </c>
    </row>
    <row r="31" spans="1:16" ht="25.5" x14ac:dyDescent="0.25">
      <c r="A31" s="54" t="s">
        <v>232</v>
      </c>
      <c r="B31" s="50"/>
      <c r="C31" s="54" t="s">
        <v>24</v>
      </c>
      <c r="D31" s="54" t="s">
        <v>229</v>
      </c>
      <c r="E31" s="54">
        <v>2014</v>
      </c>
      <c r="F31" s="69" t="s">
        <v>49</v>
      </c>
      <c r="G31" s="69" t="s">
        <v>182</v>
      </c>
      <c r="H31" s="54" t="s">
        <v>183</v>
      </c>
      <c r="I31" s="50">
        <v>41640</v>
      </c>
      <c r="J31" s="50">
        <v>41681</v>
      </c>
      <c r="K31" s="50">
        <v>41640</v>
      </c>
      <c r="L31" s="73" t="s">
        <v>162</v>
      </c>
      <c r="M31" s="50"/>
      <c r="N31" s="50"/>
      <c r="O31" s="50"/>
      <c r="P31" s="75" t="s">
        <v>233</v>
      </c>
    </row>
    <row r="32" spans="1:16" ht="38.25" x14ac:dyDescent="0.25">
      <c r="A32" s="54" t="s">
        <v>234</v>
      </c>
      <c r="B32" s="50"/>
      <c r="C32" s="54" t="s">
        <v>16</v>
      </c>
      <c r="D32" s="54" t="s">
        <v>235</v>
      </c>
      <c r="E32" s="54">
        <v>2015</v>
      </c>
      <c r="F32" s="69" t="s">
        <v>49</v>
      </c>
      <c r="G32" s="69" t="s">
        <v>236</v>
      </c>
      <c r="H32" s="54" t="s">
        <v>175</v>
      </c>
      <c r="I32" s="50">
        <v>42370</v>
      </c>
      <c r="J32" s="50"/>
      <c r="K32" s="50">
        <v>42366</v>
      </c>
      <c r="L32" s="73" t="s">
        <v>162</v>
      </c>
      <c r="M32" s="50"/>
      <c r="N32" s="50"/>
      <c r="O32" s="50"/>
      <c r="P32" s="75"/>
    </row>
    <row r="33" spans="1:16" ht="63.75" x14ac:dyDescent="0.25">
      <c r="A33" s="54" t="s">
        <v>237</v>
      </c>
      <c r="B33" s="50"/>
      <c r="C33" s="54" t="s">
        <v>16</v>
      </c>
      <c r="D33" s="54" t="s">
        <v>235</v>
      </c>
      <c r="E33" s="54">
        <v>2018</v>
      </c>
      <c r="F33" s="69" t="s">
        <v>49</v>
      </c>
      <c r="G33" s="69" t="s">
        <v>160</v>
      </c>
      <c r="H33" s="54" t="s">
        <v>161</v>
      </c>
      <c r="I33" s="50">
        <v>42005</v>
      </c>
      <c r="J33" s="50"/>
      <c r="K33" s="50">
        <v>43271</v>
      </c>
      <c r="L33" s="73" t="s">
        <v>162</v>
      </c>
      <c r="M33" s="50"/>
      <c r="N33" s="50"/>
      <c r="O33" s="50"/>
      <c r="P33" s="75" t="s">
        <v>238</v>
      </c>
    </row>
    <row r="34" spans="1:16" ht="63.75" x14ac:dyDescent="0.25">
      <c r="A34" s="54" t="s">
        <v>239</v>
      </c>
      <c r="B34" s="50"/>
      <c r="C34" s="54" t="s">
        <v>17</v>
      </c>
      <c r="D34" s="54" t="s">
        <v>240</v>
      </c>
      <c r="E34" s="54">
        <v>2018</v>
      </c>
      <c r="F34" s="69" t="s">
        <v>49</v>
      </c>
      <c r="G34" s="69" t="s">
        <v>160</v>
      </c>
      <c r="H34" s="54" t="s">
        <v>161</v>
      </c>
      <c r="I34" s="50">
        <v>42005</v>
      </c>
      <c r="J34" s="50"/>
      <c r="K34" s="50">
        <v>43271</v>
      </c>
      <c r="L34" s="73" t="s">
        <v>162</v>
      </c>
      <c r="M34" s="50"/>
      <c r="N34" s="50"/>
      <c r="O34" s="50"/>
      <c r="P34" s="75"/>
    </row>
    <row r="35" spans="1:16" ht="25.5" x14ac:dyDescent="0.25">
      <c r="A35" s="54" t="s">
        <v>241</v>
      </c>
      <c r="B35" s="50"/>
      <c r="C35" s="54" t="s">
        <v>26</v>
      </c>
      <c r="D35" s="54" t="s">
        <v>242</v>
      </c>
      <c r="E35" s="54">
        <v>2013</v>
      </c>
      <c r="F35" s="69" t="s">
        <v>49</v>
      </c>
      <c r="G35" s="69" t="s">
        <v>167</v>
      </c>
      <c r="H35" s="54" t="s">
        <v>161</v>
      </c>
      <c r="I35" s="50">
        <v>41456</v>
      </c>
      <c r="J35" s="50"/>
      <c r="K35" s="50">
        <v>41456</v>
      </c>
      <c r="L35" s="73" t="s">
        <v>162</v>
      </c>
      <c r="M35" s="50"/>
      <c r="N35" s="50"/>
      <c r="O35" s="50"/>
      <c r="P35" s="75"/>
    </row>
    <row r="36" spans="1:16" ht="38.25" x14ac:dyDescent="0.25">
      <c r="A36" s="54" t="s">
        <v>243</v>
      </c>
      <c r="B36" s="50"/>
      <c r="C36" s="54" t="s">
        <v>18</v>
      </c>
      <c r="D36" s="54" t="s">
        <v>244</v>
      </c>
      <c r="E36" s="54">
        <v>2015</v>
      </c>
      <c r="F36" s="69" t="s">
        <v>49</v>
      </c>
      <c r="G36" s="69" t="s">
        <v>245</v>
      </c>
      <c r="H36" s="54" t="s">
        <v>161</v>
      </c>
      <c r="I36" s="50">
        <v>42370</v>
      </c>
      <c r="J36" s="50">
        <v>42361</v>
      </c>
      <c r="K36" s="50">
        <v>42368</v>
      </c>
      <c r="L36" s="73" t="s">
        <v>162</v>
      </c>
      <c r="M36" s="50"/>
      <c r="N36" s="50"/>
      <c r="O36" s="50"/>
      <c r="P36" s="75" t="s">
        <v>246</v>
      </c>
    </row>
    <row r="37" spans="1:16" ht="38.25" x14ac:dyDescent="0.25">
      <c r="A37" s="54" t="s">
        <v>247</v>
      </c>
      <c r="B37" s="50"/>
      <c r="C37" s="54" t="s">
        <v>18</v>
      </c>
      <c r="D37" s="54" t="s">
        <v>244</v>
      </c>
      <c r="E37" s="54">
        <v>2015</v>
      </c>
      <c r="F37" s="69" t="s">
        <v>49</v>
      </c>
      <c r="G37" s="69" t="s">
        <v>248</v>
      </c>
      <c r="H37" s="54" t="s">
        <v>175</v>
      </c>
      <c r="I37" s="50">
        <v>42370</v>
      </c>
      <c r="J37" s="50">
        <v>42361</v>
      </c>
      <c r="K37" s="50">
        <v>42368</v>
      </c>
      <c r="L37" s="73" t="s">
        <v>162</v>
      </c>
      <c r="M37" s="50"/>
      <c r="N37" s="50"/>
      <c r="O37" s="50"/>
      <c r="P37" s="75" t="s">
        <v>246</v>
      </c>
    </row>
    <row r="38" spans="1:16" ht="51" x14ac:dyDescent="0.25">
      <c r="A38" s="54" t="s">
        <v>249</v>
      </c>
      <c r="B38" s="50"/>
      <c r="C38" s="54" t="s">
        <v>31</v>
      </c>
      <c r="D38" s="54" t="s">
        <v>250</v>
      </c>
      <c r="E38" s="54">
        <v>2016</v>
      </c>
      <c r="F38" s="69" t="s">
        <v>49</v>
      </c>
      <c r="G38" s="69" t="s">
        <v>251</v>
      </c>
      <c r="H38" s="54" t="s">
        <v>179</v>
      </c>
      <c r="I38" s="50">
        <v>42370</v>
      </c>
      <c r="J38" s="50">
        <v>42527</v>
      </c>
      <c r="K38" s="50">
        <v>42529</v>
      </c>
      <c r="L38" s="73" t="s">
        <v>162</v>
      </c>
      <c r="M38" s="50"/>
      <c r="N38" s="50"/>
      <c r="O38" s="50"/>
      <c r="P38" s="75"/>
    </row>
    <row r="39" spans="1:16" ht="25.5" x14ac:dyDescent="0.25">
      <c r="A39" s="54" t="s">
        <v>252</v>
      </c>
      <c r="B39" s="50"/>
      <c r="C39" s="54" t="s">
        <v>31</v>
      </c>
      <c r="D39" s="54" t="s">
        <v>250</v>
      </c>
      <c r="E39" s="54">
        <v>2015</v>
      </c>
      <c r="F39" s="69" t="s">
        <v>49</v>
      </c>
      <c r="G39" s="69" t="s">
        <v>182</v>
      </c>
      <c r="H39" s="54" t="s">
        <v>161</v>
      </c>
      <c r="I39" s="50">
        <v>42370</v>
      </c>
      <c r="J39" s="50">
        <v>42191</v>
      </c>
      <c r="K39" s="50">
        <v>42261</v>
      </c>
      <c r="L39" s="73" t="s">
        <v>184</v>
      </c>
      <c r="M39" s="50"/>
      <c r="N39" s="50"/>
      <c r="O39" s="50"/>
      <c r="P39" s="75"/>
    </row>
    <row r="40" spans="1:16" ht="51" x14ac:dyDescent="0.25">
      <c r="A40" s="54" t="s">
        <v>253</v>
      </c>
      <c r="B40" s="50"/>
      <c r="C40" s="54" t="s">
        <v>28</v>
      </c>
      <c r="D40" s="54" t="s">
        <v>254</v>
      </c>
      <c r="E40" s="54">
        <v>2015</v>
      </c>
      <c r="F40" s="69" t="s">
        <v>49</v>
      </c>
      <c r="G40" s="69" t="s">
        <v>255</v>
      </c>
      <c r="H40" s="54" t="s">
        <v>161</v>
      </c>
      <c r="I40" s="50">
        <v>42370</v>
      </c>
      <c r="J40" s="50"/>
      <c r="K40" s="50">
        <v>42367</v>
      </c>
      <c r="L40" s="73" t="s">
        <v>162</v>
      </c>
      <c r="M40" s="50"/>
      <c r="N40" s="50"/>
      <c r="O40" s="50"/>
      <c r="P40" s="75"/>
    </row>
    <row r="41" spans="1:16" ht="25.5" x14ac:dyDescent="0.25">
      <c r="A41" s="54" t="s">
        <v>256</v>
      </c>
      <c r="B41" s="50"/>
      <c r="C41" s="54" t="s">
        <v>19</v>
      </c>
      <c r="D41" s="54" t="s">
        <v>257</v>
      </c>
      <c r="E41" s="54">
        <v>2015</v>
      </c>
      <c r="F41" s="69" t="s">
        <v>49</v>
      </c>
      <c r="G41" s="69" t="s">
        <v>174</v>
      </c>
      <c r="H41" s="54" t="s">
        <v>175</v>
      </c>
      <c r="I41" s="50">
        <v>41852</v>
      </c>
      <c r="J41" s="50"/>
      <c r="K41" s="50">
        <v>42116</v>
      </c>
      <c r="L41" s="73" t="s">
        <v>162</v>
      </c>
      <c r="M41" s="50"/>
      <c r="N41" s="50"/>
      <c r="O41" s="50"/>
      <c r="P41" s="75"/>
    </row>
    <row r="42" spans="1:16" ht="25.5" x14ac:dyDescent="0.25">
      <c r="A42" s="54" t="s">
        <v>258</v>
      </c>
      <c r="B42" s="50"/>
      <c r="C42" s="54" t="s">
        <v>19</v>
      </c>
      <c r="D42" s="54" t="s">
        <v>257</v>
      </c>
      <c r="E42" s="54">
        <v>2014</v>
      </c>
      <c r="F42" s="69" t="s">
        <v>49</v>
      </c>
      <c r="G42" s="69" t="s">
        <v>259</v>
      </c>
      <c r="H42" s="54" t="s">
        <v>161</v>
      </c>
      <c r="I42" s="50">
        <v>41852</v>
      </c>
      <c r="J42" s="50"/>
      <c r="K42" s="50">
        <v>41950</v>
      </c>
      <c r="L42" s="73" t="s">
        <v>162</v>
      </c>
      <c r="M42" s="50"/>
      <c r="N42" s="50"/>
      <c r="O42" s="50"/>
      <c r="P42" s="75"/>
    </row>
    <row r="43" spans="1:16" ht="63.75" x14ac:dyDescent="0.25">
      <c r="A43" s="54" t="s">
        <v>260</v>
      </c>
      <c r="B43" s="50"/>
      <c r="C43" s="54" t="s">
        <v>20</v>
      </c>
      <c r="D43" s="54" t="s">
        <v>261</v>
      </c>
      <c r="E43" s="54">
        <v>2018</v>
      </c>
      <c r="F43" s="69" t="s">
        <v>49</v>
      </c>
      <c r="G43" s="69" t="s">
        <v>160</v>
      </c>
      <c r="H43" s="54" t="s">
        <v>161</v>
      </c>
      <c r="I43" s="50">
        <v>42005</v>
      </c>
      <c r="J43" s="50"/>
      <c r="K43" s="50">
        <v>43271</v>
      </c>
      <c r="L43" s="73" t="s">
        <v>162</v>
      </c>
      <c r="M43" s="50"/>
      <c r="N43" s="50"/>
      <c r="O43" s="50"/>
      <c r="P43" s="75"/>
    </row>
    <row r="44" spans="1:16" ht="63.75" x14ac:dyDescent="0.25">
      <c r="A44" s="54" t="s">
        <v>262</v>
      </c>
      <c r="B44" s="50"/>
      <c r="C44" s="54" t="s">
        <v>30</v>
      </c>
      <c r="D44" s="54" t="s">
        <v>263</v>
      </c>
      <c r="E44" s="54">
        <v>2018</v>
      </c>
      <c r="F44" s="69" t="s">
        <v>49</v>
      </c>
      <c r="G44" s="69" t="s">
        <v>160</v>
      </c>
      <c r="H44" s="54" t="s">
        <v>161</v>
      </c>
      <c r="I44" s="50">
        <v>42005</v>
      </c>
      <c r="J44" s="50"/>
      <c r="K44" s="50">
        <v>43271</v>
      </c>
      <c r="L44" s="73" t="s">
        <v>162</v>
      </c>
      <c r="M44" s="50"/>
      <c r="N44" s="50"/>
      <c r="O44" s="50"/>
      <c r="P44" s="75"/>
    </row>
    <row r="45" spans="1:16" ht="25.5" x14ac:dyDescent="0.25">
      <c r="A45" s="54" t="s">
        <v>264</v>
      </c>
      <c r="B45" s="50"/>
      <c r="C45" s="54" t="s">
        <v>21</v>
      </c>
      <c r="D45" s="54" t="s">
        <v>265</v>
      </c>
      <c r="E45" s="54">
        <v>2014</v>
      </c>
      <c r="F45" s="69" t="s">
        <v>49</v>
      </c>
      <c r="G45" s="69" t="s">
        <v>182</v>
      </c>
      <c r="H45" s="54" t="s">
        <v>161</v>
      </c>
      <c r="I45" s="50">
        <v>41853</v>
      </c>
      <c r="J45" s="50"/>
      <c r="K45" s="50">
        <v>41949</v>
      </c>
      <c r="L45" s="73" t="s">
        <v>162</v>
      </c>
      <c r="M45" s="50"/>
      <c r="N45" s="50"/>
      <c r="O45" s="50"/>
      <c r="P45" s="75"/>
    </row>
    <row r="46" spans="1:16" ht="25.5" x14ac:dyDescent="0.25">
      <c r="A46" s="54" t="s">
        <v>266</v>
      </c>
      <c r="B46" s="50"/>
      <c r="C46" s="54" t="s">
        <v>48</v>
      </c>
      <c r="D46" s="54" t="s">
        <v>267</v>
      </c>
      <c r="E46" s="54">
        <v>2014</v>
      </c>
      <c r="F46" s="69" t="s">
        <v>49</v>
      </c>
      <c r="G46" s="69" t="s">
        <v>192</v>
      </c>
      <c r="H46" s="54" t="s">
        <v>175</v>
      </c>
      <c r="I46" s="50">
        <v>42370</v>
      </c>
      <c r="J46" s="50"/>
      <c r="K46" s="50">
        <v>41981</v>
      </c>
      <c r="L46" s="73" t="s">
        <v>162</v>
      </c>
      <c r="M46" s="50"/>
      <c r="N46" s="50"/>
      <c r="O46" s="50"/>
      <c r="P46" s="75"/>
    </row>
    <row r="47" spans="1:16" ht="63.75" x14ac:dyDescent="0.25">
      <c r="A47" s="54" t="s">
        <v>268</v>
      </c>
      <c r="B47" s="50"/>
      <c r="C47" s="54" t="s">
        <v>48</v>
      </c>
      <c r="D47" s="54" t="s">
        <v>269</v>
      </c>
      <c r="E47" s="54">
        <v>2018</v>
      </c>
      <c r="F47" s="69" t="s">
        <v>49</v>
      </c>
      <c r="G47" s="69" t="s">
        <v>160</v>
      </c>
      <c r="H47" s="54" t="s">
        <v>161</v>
      </c>
      <c r="I47" s="50">
        <v>42005</v>
      </c>
      <c r="J47" s="50"/>
      <c r="K47" s="50">
        <v>43271</v>
      </c>
      <c r="L47" s="73" t="s">
        <v>162</v>
      </c>
      <c r="M47" s="50"/>
      <c r="N47" s="50"/>
      <c r="O47" s="50"/>
      <c r="P47" s="75"/>
    </row>
  </sheetData>
  <mergeCells count="2">
    <mergeCell ref="I4:K4"/>
    <mergeCell ref="M4:O4"/>
  </mergeCells>
  <hyperlinks>
    <hyperlink ref="A1" location="'Table of Contents'!A1" display="&lt; Table of Contents"/>
  </hyperlinks>
  <pageMargins left="0.7" right="0.7" top="0.75" bottom="0.75" header="0.3" footer="0.3"/>
  <pageSetup paperSize="9" scale="56" fitToHeight="0" orientation="landscape"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List!$B$5:$B$33</xm:f>
          </x14:formula1>
          <xm:sqref>C6:C47</xm:sqref>
        </x14:dataValidation>
        <x14:dataValidation type="list" allowBlank="1" showInputMessage="1" showErrorMessage="1">
          <x14:formula1>
            <xm:f>List!$F$5:$F$9</xm:f>
          </x14:formula1>
          <xm:sqref>F6:F47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7"/>
  <sheetViews>
    <sheetView showGridLines="0" zoomScaleNormal="100" workbookViewId="0"/>
  </sheetViews>
  <sheetFormatPr defaultColWidth="9.140625" defaultRowHeight="15" x14ac:dyDescent="0.25"/>
  <cols>
    <col min="1" max="3" width="11.7109375" style="1" customWidth="1"/>
    <col min="4" max="12" width="9.7109375" style="1" customWidth="1"/>
    <col min="13" max="13" width="55.7109375" style="1" customWidth="1"/>
    <col min="14" max="16384" width="9.140625" style="1"/>
  </cols>
  <sheetData>
    <row r="1" spans="1:1" s="10" customFormat="1" ht="12.75" x14ac:dyDescent="0.25">
      <c r="A1" s="9" t="s">
        <v>69</v>
      </c>
    </row>
    <row r="2" spans="1:1" s="10" customFormat="1" ht="12.75" x14ac:dyDescent="0.25">
      <c r="A2" s="9"/>
    </row>
    <row r="3" spans="1:1" s="10" customFormat="1" ht="21" x14ac:dyDescent="0.35">
      <c r="A3" s="37" t="s">
        <v>136</v>
      </c>
    </row>
    <row r="4" spans="1:1" s="10" customFormat="1" ht="12.75" x14ac:dyDescent="0.25">
      <c r="A4" s="9"/>
    </row>
    <row r="5" spans="1:1" s="10" customFormat="1" ht="12.75" x14ac:dyDescent="0.2">
      <c r="A5" s="13" t="s">
        <v>74</v>
      </c>
    </row>
    <row r="6" spans="1:1" s="13" customFormat="1" x14ac:dyDescent="0.25">
      <c r="A6" s="8" t="s">
        <v>131</v>
      </c>
    </row>
    <row r="7" spans="1:1" x14ac:dyDescent="0.25">
      <c r="A7" s="8"/>
    </row>
  </sheetData>
  <hyperlinks>
    <hyperlink ref="A1" location="'Table of Contents'!A1" display="&lt; Table of Contents"/>
    <hyperlink ref="A6" r:id="rId1"/>
  </hyperlinks>
  <pageMargins left="0.7" right="0.7" top="0.75" bottom="0.75" header="0.3" footer="0.3"/>
  <pageSetup paperSize="9" fitToHeight="0"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zoomScaleNormal="100" workbookViewId="0">
      <selection activeCell="D13" sqref="D13"/>
    </sheetView>
  </sheetViews>
  <sheetFormatPr defaultRowHeight="15" x14ac:dyDescent="0.25"/>
  <cols>
    <col min="1" max="1" width="12.7109375" style="20" customWidth="1"/>
    <col min="2" max="2" width="11.7109375" style="12" bestFit="1" customWidth="1"/>
    <col min="3" max="3" width="15.7109375" style="20" customWidth="1"/>
    <col min="4" max="4" width="25.7109375" style="20" customWidth="1"/>
    <col min="5" max="6" width="12.7109375" style="20" customWidth="1"/>
    <col min="7" max="7" width="40.7109375" style="20" customWidth="1"/>
    <col min="8" max="8" width="20.7109375" style="20" customWidth="1"/>
    <col min="9" max="9" width="15.7109375" style="20" customWidth="1"/>
    <col min="10" max="12" width="17.7109375" style="20" customWidth="1"/>
    <col min="13" max="13" width="12.7109375" style="20" customWidth="1"/>
    <col min="14" max="16" width="20.7109375" style="20" customWidth="1"/>
    <col min="17" max="17" width="70.7109375" style="20" customWidth="1"/>
    <col min="19" max="16384" width="9.140625" style="20"/>
  </cols>
  <sheetData>
    <row r="1" spans="1:18" s="10" customFormat="1" ht="12.75" x14ac:dyDescent="0.25">
      <c r="A1" s="9" t="s">
        <v>69</v>
      </c>
    </row>
    <row r="2" spans="1:18" s="10" customFormat="1" ht="12.75" x14ac:dyDescent="0.25">
      <c r="A2" s="9"/>
    </row>
    <row r="3" spans="1:18" s="10" customFormat="1" ht="21" x14ac:dyDescent="0.25">
      <c r="A3" s="36" t="s">
        <v>72</v>
      </c>
    </row>
    <row r="4" spans="1:18" s="10" customFormat="1" ht="12.75" x14ac:dyDescent="0.25">
      <c r="A4" s="9"/>
      <c r="J4" s="62" t="s">
        <v>137</v>
      </c>
      <c r="K4" s="63"/>
      <c r="L4" s="64"/>
      <c r="N4" s="62" t="s">
        <v>138</v>
      </c>
      <c r="O4" s="63"/>
      <c r="P4" s="64"/>
    </row>
    <row r="5" spans="1:18" ht="25.5" x14ac:dyDescent="0.25">
      <c r="A5" s="38" t="s">
        <v>146</v>
      </c>
      <c r="B5" s="51" t="s">
        <v>155</v>
      </c>
      <c r="C5" s="38" t="s">
        <v>0</v>
      </c>
      <c r="D5" s="38" t="s">
        <v>1</v>
      </c>
      <c r="E5" s="38" t="s">
        <v>53</v>
      </c>
      <c r="F5" s="38" t="s">
        <v>71</v>
      </c>
      <c r="G5" s="38" t="s">
        <v>55</v>
      </c>
      <c r="H5" s="38" t="s">
        <v>154</v>
      </c>
      <c r="I5" s="38" t="s">
        <v>57</v>
      </c>
      <c r="J5" s="39" t="s">
        <v>127</v>
      </c>
      <c r="K5" s="39" t="s">
        <v>126</v>
      </c>
      <c r="L5" s="39" t="s">
        <v>125</v>
      </c>
      <c r="M5" s="38" t="s">
        <v>56</v>
      </c>
      <c r="N5" s="39" t="s">
        <v>132</v>
      </c>
      <c r="O5" s="39" t="s">
        <v>149</v>
      </c>
      <c r="P5" s="39" t="s">
        <v>150</v>
      </c>
      <c r="Q5" s="40" t="s">
        <v>129</v>
      </c>
      <c r="R5" s="20"/>
    </row>
    <row r="6" spans="1:18" ht="165.75" x14ac:dyDescent="0.25">
      <c r="A6" s="54" t="s">
        <v>547</v>
      </c>
      <c r="B6" s="50"/>
      <c r="C6" s="54" t="s">
        <v>3</v>
      </c>
      <c r="D6" s="54" t="s">
        <v>196</v>
      </c>
      <c r="E6" s="54">
        <v>2018</v>
      </c>
      <c r="F6" s="54" t="s">
        <v>44</v>
      </c>
      <c r="G6" s="54" t="s">
        <v>548</v>
      </c>
      <c r="H6" s="54">
        <v>1</v>
      </c>
      <c r="I6" s="54" t="s">
        <v>272</v>
      </c>
      <c r="J6" s="71">
        <v>43831</v>
      </c>
      <c r="K6" s="71">
        <v>43280</v>
      </c>
      <c r="L6" s="71">
        <v>43249</v>
      </c>
      <c r="M6" s="71" t="s">
        <v>184</v>
      </c>
      <c r="N6" s="71" t="s">
        <v>316</v>
      </c>
      <c r="O6" s="71">
        <v>43454</v>
      </c>
      <c r="P6" s="71" t="s">
        <v>549</v>
      </c>
      <c r="Q6" s="79"/>
      <c r="R6" s="20"/>
    </row>
    <row r="7" spans="1:18" ht="38.25" x14ac:dyDescent="0.25">
      <c r="A7" s="54" t="s">
        <v>550</v>
      </c>
      <c r="B7" s="50"/>
      <c r="C7" s="54" t="s">
        <v>11</v>
      </c>
      <c r="D7" s="54" t="s">
        <v>365</v>
      </c>
      <c r="E7" s="54">
        <v>2015</v>
      </c>
      <c r="F7" s="54" t="s">
        <v>44</v>
      </c>
      <c r="G7" s="54" t="s">
        <v>551</v>
      </c>
      <c r="H7" s="54">
        <v>4</v>
      </c>
      <c r="I7" s="54" t="s">
        <v>552</v>
      </c>
      <c r="J7" s="50">
        <v>42370</v>
      </c>
      <c r="K7" s="50"/>
      <c r="L7" s="50">
        <v>42068</v>
      </c>
      <c r="M7" s="50" t="s">
        <v>184</v>
      </c>
      <c r="N7" s="50"/>
      <c r="O7" s="50"/>
      <c r="P7" s="50"/>
      <c r="Q7" s="79"/>
    </row>
    <row r="8" spans="1:18" ht="25.5" x14ac:dyDescent="0.25">
      <c r="A8" s="54" t="s">
        <v>553</v>
      </c>
      <c r="B8" s="50"/>
      <c r="C8" s="54" t="s">
        <v>11</v>
      </c>
      <c r="D8" s="54" t="s">
        <v>365</v>
      </c>
      <c r="E8" s="54">
        <v>2016</v>
      </c>
      <c r="F8" s="54" t="s">
        <v>44</v>
      </c>
      <c r="G8" s="54" t="s">
        <v>554</v>
      </c>
      <c r="H8" s="54">
        <v>4</v>
      </c>
      <c r="I8" s="54" t="s">
        <v>272</v>
      </c>
      <c r="J8" s="50">
        <v>43101</v>
      </c>
      <c r="K8" s="50">
        <v>42695</v>
      </c>
      <c r="L8" s="50">
        <v>42710</v>
      </c>
      <c r="M8" s="50" t="s">
        <v>184</v>
      </c>
      <c r="N8" s="50"/>
      <c r="O8" s="50"/>
      <c r="P8" s="50"/>
      <c r="Q8" s="79"/>
    </row>
    <row r="9" spans="1:18" ht="25.5" x14ac:dyDescent="0.25">
      <c r="A9" s="54" t="s">
        <v>555</v>
      </c>
      <c r="B9" s="50"/>
      <c r="C9" s="54" t="s">
        <v>11</v>
      </c>
      <c r="D9" s="54" t="s">
        <v>365</v>
      </c>
      <c r="E9" s="54">
        <v>2017</v>
      </c>
      <c r="F9" s="54" t="s">
        <v>44</v>
      </c>
      <c r="G9" s="54" t="s">
        <v>556</v>
      </c>
      <c r="H9" s="54">
        <v>3</v>
      </c>
      <c r="I9" s="54" t="s">
        <v>272</v>
      </c>
      <c r="J9" s="50">
        <v>43466</v>
      </c>
      <c r="K9" s="50">
        <v>43046</v>
      </c>
      <c r="L9" s="50">
        <v>43062</v>
      </c>
      <c r="M9" s="50" t="s">
        <v>162</v>
      </c>
      <c r="N9" s="50"/>
      <c r="O9" s="50"/>
      <c r="P9" s="50"/>
      <c r="Q9" s="79" t="s">
        <v>557</v>
      </c>
    </row>
    <row r="10" spans="1:18" ht="25.5" x14ac:dyDescent="0.25">
      <c r="A10" s="54" t="s">
        <v>558</v>
      </c>
      <c r="B10" s="50"/>
      <c r="C10" s="54" t="s">
        <v>11</v>
      </c>
      <c r="D10" s="54" t="s">
        <v>365</v>
      </c>
      <c r="E10" s="54">
        <v>2018</v>
      </c>
      <c r="F10" s="54" t="s">
        <v>44</v>
      </c>
      <c r="G10" s="54" t="s">
        <v>559</v>
      </c>
      <c r="H10" s="54">
        <v>4</v>
      </c>
      <c r="I10" s="54" t="s">
        <v>272</v>
      </c>
      <c r="J10" s="50">
        <v>43831</v>
      </c>
      <c r="K10" s="50">
        <v>43385</v>
      </c>
      <c r="L10" s="50">
        <v>43402</v>
      </c>
      <c r="M10" s="50" t="s">
        <v>409</v>
      </c>
      <c r="N10" s="50"/>
      <c r="O10" s="50"/>
      <c r="P10" s="50"/>
      <c r="Q10" s="79"/>
    </row>
    <row r="11" spans="1:18" ht="38.25" x14ac:dyDescent="0.25">
      <c r="A11" s="54" t="s">
        <v>560</v>
      </c>
      <c r="B11" s="50"/>
      <c r="C11" s="54" t="s">
        <v>12</v>
      </c>
      <c r="D11" s="54" t="s">
        <v>200</v>
      </c>
      <c r="E11" s="54">
        <v>2014</v>
      </c>
      <c r="F11" s="54" t="s">
        <v>44</v>
      </c>
      <c r="G11" s="54" t="s">
        <v>561</v>
      </c>
      <c r="H11" s="54">
        <v>1</v>
      </c>
      <c r="I11" s="54" t="s">
        <v>552</v>
      </c>
      <c r="J11" s="50">
        <v>42370</v>
      </c>
      <c r="K11" s="50">
        <v>42476</v>
      </c>
      <c r="L11" s="50">
        <v>42129</v>
      </c>
      <c r="M11" s="50" t="s">
        <v>184</v>
      </c>
      <c r="N11" s="50"/>
      <c r="O11" s="50"/>
      <c r="P11" s="50"/>
      <c r="Q11" s="79"/>
    </row>
    <row r="12" spans="1:18" ht="38.25" x14ac:dyDescent="0.25">
      <c r="A12" s="54" t="s">
        <v>562</v>
      </c>
      <c r="B12" s="50"/>
      <c r="C12" s="54" t="s">
        <v>12</v>
      </c>
      <c r="D12" s="54" t="s">
        <v>200</v>
      </c>
      <c r="E12" s="54">
        <v>2015</v>
      </c>
      <c r="F12" s="54" t="s">
        <v>44</v>
      </c>
      <c r="G12" s="54" t="s">
        <v>563</v>
      </c>
      <c r="H12" s="54">
        <v>1</v>
      </c>
      <c r="I12" s="54" t="s">
        <v>552</v>
      </c>
      <c r="J12" s="50">
        <v>42370</v>
      </c>
      <c r="K12" s="50">
        <v>42359</v>
      </c>
      <c r="L12" s="50">
        <v>42356</v>
      </c>
      <c r="M12" s="50" t="s">
        <v>184</v>
      </c>
      <c r="N12" s="50"/>
      <c r="O12" s="50"/>
      <c r="P12" s="50"/>
      <c r="Q12" s="79"/>
    </row>
    <row r="13" spans="1:18" ht="25.5" x14ac:dyDescent="0.25">
      <c r="A13" s="54" t="s">
        <v>564</v>
      </c>
      <c r="B13" s="50"/>
      <c r="C13" s="54" t="s">
        <v>12</v>
      </c>
      <c r="D13" s="54" t="s">
        <v>200</v>
      </c>
      <c r="E13" s="54">
        <v>2016</v>
      </c>
      <c r="F13" s="54" t="s">
        <v>44</v>
      </c>
      <c r="G13" s="54" t="s">
        <v>565</v>
      </c>
      <c r="H13" s="54">
        <v>1</v>
      </c>
      <c r="I13" s="54" t="s">
        <v>272</v>
      </c>
      <c r="J13" s="50">
        <v>42736</v>
      </c>
      <c r="K13" s="50">
        <v>42719</v>
      </c>
      <c r="L13" s="50">
        <v>42719</v>
      </c>
      <c r="M13" s="50" t="s">
        <v>184</v>
      </c>
      <c r="N13" s="50"/>
      <c r="O13" s="50"/>
      <c r="P13" s="50"/>
      <c r="Q13" s="79"/>
    </row>
    <row r="14" spans="1:18" ht="25.5" x14ac:dyDescent="0.25">
      <c r="A14" s="54" t="s">
        <v>566</v>
      </c>
      <c r="B14" s="50"/>
      <c r="C14" s="54" t="s">
        <v>12</v>
      </c>
      <c r="D14" s="54" t="s">
        <v>200</v>
      </c>
      <c r="E14" s="54">
        <v>2018</v>
      </c>
      <c r="F14" s="54" t="s">
        <v>44</v>
      </c>
      <c r="G14" s="54" t="s">
        <v>565</v>
      </c>
      <c r="H14" s="54">
        <v>1</v>
      </c>
      <c r="I14" s="54" t="s">
        <v>272</v>
      </c>
      <c r="J14" s="50">
        <v>42370</v>
      </c>
      <c r="K14" s="50">
        <v>43084</v>
      </c>
      <c r="L14" s="50">
        <v>43102</v>
      </c>
      <c r="M14" s="50" t="s">
        <v>184</v>
      </c>
      <c r="N14" s="50"/>
      <c r="O14" s="50"/>
      <c r="P14" s="50"/>
      <c r="Q14" s="79"/>
    </row>
    <row r="15" spans="1:18" ht="25.5" x14ac:dyDescent="0.25">
      <c r="A15" s="54" t="s">
        <v>567</v>
      </c>
      <c r="B15" s="50" t="s">
        <v>278</v>
      </c>
      <c r="C15" s="54" t="s">
        <v>12</v>
      </c>
      <c r="D15" s="54" t="s">
        <v>200</v>
      </c>
      <c r="E15" s="54">
        <v>2018</v>
      </c>
      <c r="F15" s="54" t="s">
        <v>44</v>
      </c>
      <c r="G15" s="54" t="s">
        <v>565</v>
      </c>
      <c r="H15" s="54">
        <v>1</v>
      </c>
      <c r="I15" s="54" t="s">
        <v>272</v>
      </c>
      <c r="J15" s="50">
        <v>43466</v>
      </c>
      <c r="K15" s="50">
        <v>43448</v>
      </c>
      <c r="L15" s="50">
        <v>43454</v>
      </c>
      <c r="M15" s="50" t="s">
        <v>162</v>
      </c>
      <c r="N15" s="50"/>
      <c r="O15" s="50"/>
      <c r="P15" s="50"/>
      <c r="Q15" s="79"/>
    </row>
    <row r="16" spans="1:18" ht="38.25" x14ac:dyDescent="0.25">
      <c r="A16" s="54" t="s">
        <v>568</v>
      </c>
      <c r="B16" s="50"/>
      <c r="C16" s="54" t="s">
        <v>13</v>
      </c>
      <c r="D16" s="54" t="s">
        <v>212</v>
      </c>
      <c r="E16" s="54">
        <v>2015</v>
      </c>
      <c r="F16" s="54" t="s">
        <v>44</v>
      </c>
      <c r="G16" s="54" t="s">
        <v>569</v>
      </c>
      <c r="H16" s="54">
        <v>1</v>
      </c>
      <c r="I16" s="54" t="s">
        <v>272</v>
      </c>
      <c r="J16" s="50">
        <v>42370</v>
      </c>
      <c r="K16" s="50">
        <v>42717</v>
      </c>
      <c r="L16" s="50">
        <v>42065</v>
      </c>
      <c r="M16" s="50" t="s">
        <v>184</v>
      </c>
      <c r="N16" s="50"/>
      <c r="O16" s="50"/>
      <c r="P16" s="50"/>
      <c r="Q16" s="79"/>
    </row>
    <row r="17" spans="1:17" ht="38.25" x14ac:dyDescent="0.25">
      <c r="A17" s="54" t="s">
        <v>570</v>
      </c>
      <c r="B17" s="50"/>
      <c r="C17" s="54" t="s">
        <v>13</v>
      </c>
      <c r="D17" s="54" t="s">
        <v>212</v>
      </c>
      <c r="E17" s="54">
        <v>2015</v>
      </c>
      <c r="F17" s="54" t="s">
        <v>44</v>
      </c>
      <c r="G17" s="54" t="s">
        <v>571</v>
      </c>
      <c r="H17" s="54">
        <v>1</v>
      </c>
      <c r="I17" s="54" t="s">
        <v>552</v>
      </c>
      <c r="J17" s="50">
        <v>42736</v>
      </c>
      <c r="K17" s="50">
        <v>42345</v>
      </c>
      <c r="L17" s="50">
        <v>42352</v>
      </c>
      <c r="M17" s="50" t="s">
        <v>184</v>
      </c>
      <c r="N17" s="50"/>
      <c r="O17" s="50"/>
      <c r="P17" s="50"/>
      <c r="Q17" s="79" t="s">
        <v>572</v>
      </c>
    </row>
    <row r="18" spans="1:17" ht="25.5" x14ac:dyDescent="0.25">
      <c r="A18" s="54" t="s">
        <v>573</v>
      </c>
      <c r="B18" s="50"/>
      <c r="C18" s="54" t="s">
        <v>13</v>
      </c>
      <c r="D18" s="54" t="s">
        <v>212</v>
      </c>
      <c r="E18" s="54">
        <v>2016</v>
      </c>
      <c r="F18" s="54" t="s">
        <v>44</v>
      </c>
      <c r="G18" s="54" t="s">
        <v>574</v>
      </c>
      <c r="H18" s="54">
        <v>1</v>
      </c>
      <c r="I18" s="54" t="s">
        <v>272</v>
      </c>
      <c r="J18" s="50">
        <v>43101</v>
      </c>
      <c r="K18" s="50">
        <v>42717</v>
      </c>
      <c r="L18" s="50">
        <v>42717</v>
      </c>
      <c r="M18" s="50" t="s">
        <v>184</v>
      </c>
      <c r="N18" s="50"/>
      <c r="O18" s="50"/>
      <c r="P18" s="50"/>
      <c r="Q18" s="79" t="s">
        <v>575</v>
      </c>
    </row>
    <row r="19" spans="1:17" ht="25.5" x14ac:dyDescent="0.25">
      <c r="A19" s="54" t="s">
        <v>576</v>
      </c>
      <c r="B19" s="50"/>
      <c r="C19" s="54" t="s">
        <v>13</v>
      </c>
      <c r="D19" s="54" t="s">
        <v>212</v>
      </c>
      <c r="E19" s="54">
        <v>2017</v>
      </c>
      <c r="F19" s="54" t="s">
        <v>44</v>
      </c>
      <c r="G19" s="54" t="s">
        <v>574</v>
      </c>
      <c r="H19" s="54">
        <v>1</v>
      </c>
      <c r="I19" s="54" t="s">
        <v>272</v>
      </c>
      <c r="J19" s="50">
        <v>43101</v>
      </c>
      <c r="K19" s="50">
        <v>43081</v>
      </c>
      <c r="L19" s="50">
        <v>43080</v>
      </c>
      <c r="M19" s="50" t="s">
        <v>162</v>
      </c>
      <c r="N19" s="50"/>
      <c r="O19" s="50"/>
      <c r="P19" s="50"/>
      <c r="Q19" s="79" t="s">
        <v>577</v>
      </c>
    </row>
    <row r="20" spans="1:17" ht="25.5" x14ac:dyDescent="0.25">
      <c r="A20" s="54" t="s">
        <v>578</v>
      </c>
      <c r="B20" s="50"/>
      <c r="C20" s="54" t="s">
        <v>13</v>
      </c>
      <c r="D20" s="54" t="s">
        <v>212</v>
      </c>
      <c r="E20" s="54">
        <v>2018</v>
      </c>
      <c r="F20" s="54" t="s">
        <v>44</v>
      </c>
      <c r="G20" s="54" t="s">
        <v>574</v>
      </c>
      <c r="H20" s="54">
        <v>1</v>
      </c>
      <c r="I20" s="54" t="s">
        <v>272</v>
      </c>
      <c r="J20" s="50">
        <v>43831</v>
      </c>
      <c r="K20" s="50">
        <v>43445</v>
      </c>
      <c r="L20" s="50">
        <v>43451</v>
      </c>
      <c r="M20" s="50" t="s">
        <v>409</v>
      </c>
      <c r="N20" s="50"/>
      <c r="O20" s="50"/>
      <c r="P20" s="50"/>
      <c r="Q20" s="79" t="s">
        <v>577</v>
      </c>
    </row>
    <row r="21" spans="1:17" ht="38.25" x14ac:dyDescent="0.25">
      <c r="A21" s="54" t="s">
        <v>579</v>
      </c>
      <c r="B21" s="50"/>
      <c r="C21" s="54" t="s">
        <v>17</v>
      </c>
      <c r="D21" s="54" t="s">
        <v>240</v>
      </c>
      <c r="E21" s="54">
        <v>2015</v>
      </c>
      <c r="F21" s="54" t="s">
        <v>44</v>
      </c>
      <c r="G21" s="54" t="s">
        <v>580</v>
      </c>
      <c r="H21" s="54">
        <v>1</v>
      </c>
      <c r="I21" s="54" t="s">
        <v>552</v>
      </c>
      <c r="J21" s="50">
        <v>42370</v>
      </c>
      <c r="K21" s="50"/>
      <c r="L21" s="50">
        <v>42055</v>
      </c>
      <c r="M21" s="50" t="s">
        <v>184</v>
      </c>
      <c r="N21" s="50"/>
      <c r="O21" s="50"/>
      <c r="P21" s="50"/>
      <c r="Q21" s="79"/>
    </row>
    <row r="22" spans="1:17" ht="38.25" x14ac:dyDescent="0.25">
      <c r="A22" s="54" t="s">
        <v>581</v>
      </c>
      <c r="B22" s="50"/>
      <c r="C22" s="54" t="s">
        <v>17</v>
      </c>
      <c r="D22" s="54" t="s">
        <v>240</v>
      </c>
      <c r="E22" s="54">
        <v>2015</v>
      </c>
      <c r="F22" s="54" t="s">
        <v>44</v>
      </c>
      <c r="G22" s="54" t="s">
        <v>582</v>
      </c>
      <c r="H22" s="54">
        <v>1</v>
      </c>
      <c r="I22" s="54" t="s">
        <v>272</v>
      </c>
      <c r="J22" s="50">
        <v>42370</v>
      </c>
      <c r="K22" s="50"/>
      <c r="L22" s="50">
        <v>42353</v>
      </c>
      <c r="M22" s="50" t="s">
        <v>184</v>
      </c>
      <c r="N22" s="50"/>
      <c r="O22" s="50"/>
      <c r="P22" s="50"/>
      <c r="Q22" s="79"/>
    </row>
    <row r="23" spans="1:17" ht="38.25" x14ac:dyDescent="0.25">
      <c r="A23" s="54" t="s">
        <v>583</v>
      </c>
      <c r="B23" s="50"/>
      <c r="C23" s="54" t="s">
        <v>17</v>
      </c>
      <c r="D23" s="54" t="s">
        <v>240</v>
      </c>
      <c r="E23" s="54">
        <v>2017</v>
      </c>
      <c r="F23" s="54" t="s">
        <v>44</v>
      </c>
      <c r="G23" s="54" t="s">
        <v>584</v>
      </c>
      <c r="H23" s="54">
        <v>1</v>
      </c>
      <c r="I23" s="54" t="s">
        <v>272</v>
      </c>
      <c r="J23" s="50">
        <v>43101</v>
      </c>
      <c r="K23" s="50"/>
      <c r="L23" s="50">
        <v>43081</v>
      </c>
      <c r="M23" s="50" t="s">
        <v>162</v>
      </c>
      <c r="N23" s="50"/>
      <c r="O23" s="50"/>
      <c r="P23" s="50"/>
      <c r="Q23" s="79"/>
    </row>
    <row r="24" spans="1:17" ht="38.25" x14ac:dyDescent="0.25">
      <c r="A24" s="54" t="s">
        <v>585</v>
      </c>
      <c r="B24" s="50"/>
      <c r="C24" s="54" t="s">
        <v>30</v>
      </c>
      <c r="D24" s="54" t="s">
        <v>263</v>
      </c>
      <c r="E24" s="54">
        <v>2015</v>
      </c>
      <c r="F24" s="54" t="s">
        <v>44</v>
      </c>
      <c r="G24" s="54" t="s">
        <v>586</v>
      </c>
      <c r="H24" s="54">
        <v>2</v>
      </c>
      <c r="I24" s="54" t="s">
        <v>552</v>
      </c>
      <c r="J24" s="50">
        <v>42370</v>
      </c>
      <c r="K24" s="50">
        <v>42332</v>
      </c>
      <c r="L24" s="50">
        <v>42318</v>
      </c>
      <c r="M24" s="50" t="s">
        <v>184</v>
      </c>
      <c r="N24" s="50"/>
      <c r="O24" s="50"/>
      <c r="P24" s="50"/>
      <c r="Q24" s="79"/>
    </row>
    <row r="25" spans="1:17" ht="38.25" x14ac:dyDescent="0.25">
      <c r="A25" s="54" t="s">
        <v>587</v>
      </c>
      <c r="B25" s="50"/>
      <c r="C25" s="54" t="s">
        <v>30</v>
      </c>
      <c r="D25" s="54" t="s">
        <v>263</v>
      </c>
      <c r="E25" s="54">
        <v>2016</v>
      </c>
      <c r="F25" s="54" t="s">
        <v>44</v>
      </c>
      <c r="G25" s="54" t="s">
        <v>588</v>
      </c>
      <c r="H25" s="54">
        <v>1</v>
      </c>
      <c r="I25" s="54" t="s">
        <v>272</v>
      </c>
      <c r="J25" s="50">
        <v>42736</v>
      </c>
      <c r="K25" s="50">
        <v>42718</v>
      </c>
      <c r="L25" s="50">
        <v>42719</v>
      </c>
      <c r="M25" s="50" t="s">
        <v>162</v>
      </c>
      <c r="N25" s="50"/>
      <c r="O25" s="50"/>
      <c r="P25" s="50"/>
      <c r="Q25" s="79" t="s">
        <v>589</v>
      </c>
    </row>
    <row r="26" spans="1:17" ht="38.25" x14ac:dyDescent="0.25">
      <c r="A26" s="54" t="s">
        <v>590</v>
      </c>
      <c r="B26" s="50"/>
      <c r="C26" s="54" t="s">
        <v>30</v>
      </c>
      <c r="D26" s="54" t="s">
        <v>263</v>
      </c>
      <c r="E26" s="54">
        <v>2017</v>
      </c>
      <c r="F26" s="54" t="s">
        <v>44</v>
      </c>
      <c r="G26" s="54" t="s">
        <v>591</v>
      </c>
      <c r="H26" s="54">
        <v>1</v>
      </c>
      <c r="I26" s="54" t="s">
        <v>272</v>
      </c>
      <c r="J26" s="50">
        <v>43466</v>
      </c>
      <c r="K26" s="50">
        <v>43062</v>
      </c>
      <c r="L26" s="50">
        <v>43031</v>
      </c>
      <c r="M26" s="50" t="s">
        <v>162</v>
      </c>
      <c r="N26" s="50"/>
      <c r="O26" s="50"/>
      <c r="P26" s="50"/>
      <c r="Q26" s="79" t="s">
        <v>527</v>
      </c>
    </row>
    <row r="27" spans="1:17" ht="38.25" x14ac:dyDescent="0.25">
      <c r="A27" s="54" t="s">
        <v>592</v>
      </c>
      <c r="B27" s="50"/>
      <c r="C27" s="54" t="s">
        <v>30</v>
      </c>
      <c r="D27" s="54" t="s">
        <v>263</v>
      </c>
      <c r="E27" s="54">
        <v>2018</v>
      </c>
      <c r="F27" s="54" t="s">
        <v>44</v>
      </c>
      <c r="G27" s="54" t="s">
        <v>593</v>
      </c>
      <c r="H27" s="54">
        <v>1</v>
      </c>
      <c r="I27" s="54" t="s">
        <v>272</v>
      </c>
      <c r="J27" s="50">
        <v>43831</v>
      </c>
      <c r="K27" s="50">
        <v>43424</v>
      </c>
      <c r="L27" s="50">
        <v>43392</v>
      </c>
      <c r="M27" s="50" t="s">
        <v>409</v>
      </c>
      <c r="N27" s="50"/>
      <c r="O27" s="50"/>
      <c r="P27" s="50"/>
      <c r="Q27" s="79" t="s">
        <v>529</v>
      </c>
    </row>
    <row r="28" spans="1:17" ht="51" x14ac:dyDescent="0.25">
      <c r="A28" s="54" t="s">
        <v>594</v>
      </c>
      <c r="B28" s="50"/>
      <c r="C28" s="54" t="s">
        <v>21</v>
      </c>
      <c r="D28" s="54" t="s">
        <v>265</v>
      </c>
      <c r="E28" s="54">
        <v>2015</v>
      </c>
      <c r="F28" s="54" t="s">
        <v>44</v>
      </c>
      <c r="G28" s="54" t="s">
        <v>595</v>
      </c>
      <c r="H28" s="54">
        <v>1</v>
      </c>
      <c r="I28" s="54" t="s">
        <v>552</v>
      </c>
      <c r="J28" s="50">
        <v>42370</v>
      </c>
      <c r="K28" s="50">
        <v>42177</v>
      </c>
      <c r="L28" s="50">
        <v>42178</v>
      </c>
      <c r="M28" s="50" t="s">
        <v>184</v>
      </c>
      <c r="N28" s="50"/>
      <c r="O28" s="50"/>
      <c r="P28" s="50"/>
      <c r="Q28" s="79" t="s">
        <v>596</v>
      </c>
    </row>
    <row r="29" spans="1:17" ht="51" x14ac:dyDescent="0.25">
      <c r="A29" s="54" t="s">
        <v>597</v>
      </c>
      <c r="B29" s="50"/>
      <c r="C29" s="54" t="s">
        <v>21</v>
      </c>
      <c r="D29" s="54" t="s">
        <v>265</v>
      </c>
      <c r="E29" s="54">
        <v>2017</v>
      </c>
      <c r="F29" s="54" t="s">
        <v>44</v>
      </c>
      <c r="G29" s="54" t="s">
        <v>595</v>
      </c>
      <c r="H29" s="54">
        <v>1</v>
      </c>
      <c r="I29" s="54" t="s">
        <v>272</v>
      </c>
      <c r="J29" s="50">
        <v>43060</v>
      </c>
      <c r="K29" s="50">
        <v>43060</v>
      </c>
      <c r="L29" s="50">
        <v>43090</v>
      </c>
      <c r="M29" s="50" t="s">
        <v>184</v>
      </c>
      <c r="N29" s="50"/>
      <c r="O29" s="50"/>
      <c r="P29" s="50"/>
      <c r="Q29" s="79" t="s">
        <v>598</v>
      </c>
    </row>
    <row r="30" spans="1:17" ht="38.25" x14ac:dyDescent="0.25">
      <c r="A30" s="54" t="s">
        <v>599</v>
      </c>
      <c r="B30" s="50"/>
      <c r="C30" s="54" t="s">
        <v>48</v>
      </c>
      <c r="D30" s="54" t="s">
        <v>269</v>
      </c>
      <c r="E30" s="54">
        <v>2015</v>
      </c>
      <c r="F30" s="54" t="s">
        <v>44</v>
      </c>
      <c r="G30" s="54" t="s">
        <v>600</v>
      </c>
      <c r="H30" s="54">
        <v>4</v>
      </c>
      <c r="I30" s="54" t="s">
        <v>552</v>
      </c>
      <c r="J30" s="50">
        <v>42370</v>
      </c>
      <c r="K30" s="50"/>
      <c r="L30" s="50">
        <v>42062</v>
      </c>
      <c r="M30" s="50" t="s">
        <v>184</v>
      </c>
      <c r="N30" s="50"/>
      <c r="O30" s="50"/>
      <c r="P30" s="50"/>
      <c r="Q30" s="79" t="s">
        <v>601</v>
      </c>
    </row>
    <row r="31" spans="1:17" ht="38.25" x14ac:dyDescent="0.25">
      <c r="A31" s="54" t="s">
        <v>602</v>
      </c>
      <c r="B31" s="50"/>
      <c r="C31" s="54" t="s">
        <v>48</v>
      </c>
      <c r="D31" s="54" t="s">
        <v>269</v>
      </c>
      <c r="E31" s="54">
        <v>2015</v>
      </c>
      <c r="F31" s="54" t="s">
        <v>44</v>
      </c>
      <c r="G31" s="54" t="s">
        <v>603</v>
      </c>
      <c r="H31" s="54">
        <v>4</v>
      </c>
      <c r="I31" s="54" t="s">
        <v>272</v>
      </c>
      <c r="J31" s="50">
        <v>42370</v>
      </c>
      <c r="K31" s="50"/>
      <c r="L31" s="50">
        <v>42353</v>
      </c>
      <c r="M31" s="50" t="s">
        <v>184</v>
      </c>
      <c r="N31" s="50"/>
      <c r="O31" s="50"/>
      <c r="P31" s="50"/>
      <c r="Q31" s="79" t="s">
        <v>604</v>
      </c>
    </row>
    <row r="32" spans="1:17" ht="25.5" x14ac:dyDescent="0.25">
      <c r="A32" s="54" t="s">
        <v>605</v>
      </c>
      <c r="B32" s="50"/>
      <c r="C32" s="54" t="s">
        <v>48</v>
      </c>
      <c r="D32" s="54" t="s">
        <v>269</v>
      </c>
      <c r="E32" s="54">
        <v>2016</v>
      </c>
      <c r="F32" s="54" t="s">
        <v>44</v>
      </c>
      <c r="G32" s="54" t="s">
        <v>554</v>
      </c>
      <c r="H32" s="54">
        <v>4</v>
      </c>
      <c r="I32" s="54" t="s">
        <v>272</v>
      </c>
      <c r="J32" s="50">
        <v>43101</v>
      </c>
      <c r="K32" s="50">
        <v>42711</v>
      </c>
      <c r="L32" s="50">
        <v>42711</v>
      </c>
      <c r="M32" s="50" t="s">
        <v>184</v>
      </c>
      <c r="N32" s="50"/>
      <c r="O32" s="50"/>
      <c r="P32" s="50"/>
      <c r="Q32" s="79" t="s">
        <v>544</v>
      </c>
    </row>
    <row r="33" spans="1:17" ht="25.5" x14ac:dyDescent="0.25">
      <c r="A33" s="54" t="s">
        <v>606</v>
      </c>
      <c r="B33" s="50"/>
      <c r="C33" s="54" t="s">
        <v>48</v>
      </c>
      <c r="D33" s="54" t="s">
        <v>269</v>
      </c>
      <c r="E33" s="54">
        <v>2017</v>
      </c>
      <c r="F33" s="54" t="s">
        <v>44</v>
      </c>
      <c r="G33" s="54" t="s">
        <v>554</v>
      </c>
      <c r="H33" s="54">
        <v>4</v>
      </c>
      <c r="I33" s="54" t="s">
        <v>272</v>
      </c>
      <c r="J33" s="50">
        <v>43101</v>
      </c>
      <c r="K33" s="50">
        <v>43004</v>
      </c>
      <c r="L33" s="50">
        <v>43084</v>
      </c>
      <c r="M33" s="50" t="s">
        <v>184</v>
      </c>
      <c r="N33" s="50"/>
      <c r="O33" s="50"/>
      <c r="P33" s="50"/>
      <c r="Q33" s="79" t="s">
        <v>607</v>
      </c>
    </row>
    <row r="34" spans="1:17" ht="25.5" x14ac:dyDescent="0.25">
      <c r="A34" s="54" t="s">
        <v>608</v>
      </c>
      <c r="B34" s="50"/>
      <c r="C34" s="54" t="s">
        <v>48</v>
      </c>
      <c r="D34" s="54" t="s">
        <v>269</v>
      </c>
      <c r="E34" s="54">
        <v>2018</v>
      </c>
      <c r="F34" s="54" t="s">
        <v>44</v>
      </c>
      <c r="G34" s="54" t="s">
        <v>556</v>
      </c>
      <c r="H34" s="54">
        <v>3</v>
      </c>
      <c r="I34" s="54" t="s">
        <v>272</v>
      </c>
      <c r="J34" s="50">
        <v>43831</v>
      </c>
      <c r="K34" s="50">
        <v>43426</v>
      </c>
      <c r="L34" s="50">
        <v>43433</v>
      </c>
      <c r="M34" s="50" t="s">
        <v>409</v>
      </c>
      <c r="N34" s="50"/>
      <c r="O34" s="50"/>
      <c r="P34" s="50"/>
      <c r="Q34" s="79" t="s">
        <v>544</v>
      </c>
    </row>
  </sheetData>
  <mergeCells count="2">
    <mergeCell ref="J4:L4"/>
    <mergeCell ref="N4:P4"/>
  </mergeCells>
  <hyperlinks>
    <hyperlink ref="A1" location="'Table of Contents'!A1" display="&lt; Table of Contents"/>
  </hyperlinks>
  <pageMargins left="0.7" right="0.7" top="0.75" bottom="0.75" header="0.3" footer="0.3"/>
  <pageSetup paperSize="9" scale="56" fitToHeight="0" orientation="landscape"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List!$F$5:$F$9</xm:f>
          </x14:formula1>
          <xm:sqref>F6:F34</xm:sqref>
        </x14:dataValidation>
        <x14:dataValidation type="list" allowBlank="1" showInputMessage="1" showErrorMessage="1">
          <x14:formula1>
            <xm:f>List!$B$5:$B$33</xm:f>
          </x14:formula1>
          <xm:sqref>C6:C34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8"/>
  <sheetViews>
    <sheetView zoomScaleNormal="100" workbookViewId="0">
      <selection activeCell="D15" sqref="D15"/>
    </sheetView>
  </sheetViews>
  <sheetFormatPr defaultRowHeight="15" x14ac:dyDescent="0.25"/>
  <cols>
    <col min="1" max="1" width="12.7109375" style="20" customWidth="1"/>
    <col min="2" max="2" width="11.7109375" style="12" bestFit="1" customWidth="1"/>
    <col min="3" max="3" width="15.7109375" style="20" customWidth="1"/>
    <col min="4" max="4" width="25.7109375" style="20" customWidth="1"/>
    <col min="5" max="6" width="12.7109375" style="20" customWidth="1"/>
    <col min="7" max="7" width="40.7109375" style="20" customWidth="1"/>
    <col min="8" max="8" width="20.7109375" style="20" customWidth="1"/>
    <col min="9" max="9" width="15.7109375" style="20" customWidth="1"/>
    <col min="10" max="12" width="17.7109375" style="27" customWidth="1"/>
    <col min="13" max="13" width="12.7109375" style="20" customWidth="1"/>
    <col min="14" max="16" width="20.7109375" style="27" customWidth="1"/>
    <col min="17" max="17" width="70.7109375" style="20" customWidth="1"/>
    <col min="19" max="16384" width="9.140625" style="20"/>
  </cols>
  <sheetData>
    <row r="1" spans="1:18" s="10" customFormat="1" ht="12.75" x14ac:dyDescent="0.25">
      <c r="A1" s="9" t="s">
        <v>69</v>
      </c>
      <c r="J1" s="26"/>
      <c r="K1" s="26"/>
      <c r="L1" s="26"/>
      <c r="N1" s="26"/>
      <c r="O1" s="26"/>
      <c r="P1" s="26"/>
    </row>
    <row r="2" spans="1:18" s="10" customFormat="1" ht="12.75" x14ac:dyDescent="0.25">
      <c r="A2" s="9"/>
      <c r="J2" s="26"/>
      <c r="K2" s="26"/>
      <c r="L2" s="26"/>
      <c r="N2" s="26"/>
      <c r="O2" s="26"/>
      <c r="P2" s="26"/>
    </row>
    <row r="3" spans="1:18" s="10" customFormat="1" ht="21" x14ac:dyDescent="0.25">
      <c r="A3" s="36" t="s">
        <v>73</v>
      </c>
      <c r="J3" s="26"/>
      <c r="K3" s="26"/>
      <c r="L3" s="26"/>
      <c r="N3" s="26"/>
      <c r="O3" s="26"/>
      <c r="P3" s="26"/>
    </row>
    <row r="4" spans="1:18" s="10" customFormat="1" ht="12.75" x14ac:dyDescent="0.25">
      <c r="A4" s="9"/>
      <c r="J4" s="62" t="s">
        <v>137</v>
      </c>
      <c r="K4" s="63"/>
      <c r="L4" s="64"/>
      <c r="N4" s="62" t="s">
        <v>138</v>
      </c>
      <c r="O4" s="63"/>
      <c r="P4" s="64"/>
    </row>
    <row r="5" spans="1:18" ht="25.5" x14ac:dyDescent="0.25">
      <c r="A5" s="38" t="s">
        <v>146</v>
      </c>
      <c r="B5" s="51" t="s">
        <v>155</v>
      </c>
      <c r="C5" s="38" t="s">
        <v>0</v>
      </c>
      <c r="D5" s="38" t="s">
        <v>1</v>
      </c>
      <c r="E5" s="38" t="s">
        <v>53</v>
      </c>
      <c r="F5" s="38" t="s">
        <v>71</v>
      </c>
      <c r="G5" s="38" t="s">
        <v>55</v>
      </c>
      <c r="H5" s="38" t="s">
        <v>154</v>
      </c>
      <c r="I5" s="38" t="s">
        <v>57</v>
      </c>
      <c r="J5" s="39" t="s">
        <v>127</v>
      </c>
      <c r="K5" s="39" t="s">
        <v>126</v>
      </c>
      <c r="L5" s="39" t="s">
        <v>125</v>
      </c>
      <c r="M5" s="38" t="s">
        <v>56</v>
      </c>
      <c r="N5" s="39" t="s">
        <v>132</v>
      </c>
      <c r="O5" s="39" t="s">
        <v>149</v>
      </c>
      <c r="P5" s="39" t="s">
        <v>150</v>
      </c>
      <c r="Q5" s="40" t="s">
        <v>129</v>
      </c>
      <c r="R5" s="20"/>
    </row>
    <row r="6" spans="1:18" ht="25.5" x14ac:dyDescent="0.25">
      <c r="A6" s="54" t="s">
        <v>270</v>
      </c>
      <c r="B6" s="50"/>
      <c r="C6" s="54" t="s">
        <v>5</v>
      </c>
      <c r="D6" s="54" t="s">
        <v>159</v>
      </c>
      <c r="E6" s="54">
        <v>2016</v>
      </c>
      <c r="F6" s="54" t="s">
        <v>44</v>
      </c>
      <c r="G6" s="54" t="s">
        <v>271</v>
      </c>
      <c r="H6" s="54">
        <v>7</v>
      </c>
      <c r="I6" s="54" t="s">
        <v>272</v>
      </c>
      <c r="J6" s="71">
        <v>42522</v>
      </c>
      <c r="K6" s="76">
        <v>42489</v>
      </c>
      <c r="L6" s="76">
        <v>42479</v>
      </c>
      <c r="M6" s="71" t="s">
        <v>184</v>
      </c>
      <c r="N6" s="76"/>
      <c r="O6" s="76"/>
      <c r="P6" s="76"/>
      <c r="Q6" s="75"/>
      <c r="R6" s="20"/>
    </row>
    <row r="7" spans="1:18" ht="25.5" x14ac:dyDescent="0.25">
      <c r="A7" s="54" t="s">
        <v>273</v>
      </c>
      <c r="B7" s="50"/>
      <c r="C7" s="54" t="s">
        <v>5</v>
      </c>
      <c r="D7" s="54" t="s">
        <v>159</v>
      </c>
      <c r="E7" s="54">
        <v>2016</v>
      </c>
      <c r="F7" s="54" t="s">
        <v>44</v>
      </c>
      <c r="G7" s="54" t="s">
        <v>274</v>
      </c>
      <c r="H7" s="54">
        <v>7</v>
      </c>
      <c r="I7" s="54" t="s">
        <v>272</v>
      </c>
      <c r="J7" s="50">
        <v>42736</v>
      </c>
      <c r="K7" s="77">
        <v>42689</v>
      </c>
      <c r="L7" s="77">
        <v>42690</v>
      </c>
      <c r="M7" s="50" t="s">
        <v>184</v>
      </c>
      <c r="N7" s="77"/>
      <c r="O7" s="77"/>
      <c r="P7" s="77"/>
      <c r="Q7" s="78"/>
    </row>
    <row r="8" spans="1:18" ht="25.5" x14ac:dyDescent="0.25">
      <c r="A8" s="54" t="s">
        <v>275</v>
      </c>
      <c r="B8" s="50"/>
      <c r="C8" s="54" t="s">
        <v>5</v>
      </c>
      <c r="D8" s="54" t="s">
        <v>159</v>
      </c>
      <c r="E8" s="54">
        <v>2017</v>
      </c>
      <c r="F8" s="54" t="s">
        <v>44</v>
      </c>
      <c r="G8" s="54" t="s">
        <v>276</v>
      </c>
      <c r="H8" s="54">
        <v>6</v>
      </c>
      <c r="I8" s="54" t="s">
        <v>272</v>
      </c>
      <c r="J8" s="50">
        <v>43101</v>
      </c>
      <c r="K8" s="77">
        <v>43073</v>
      </c>
      <c r="L8" s="77">
        <v>43080</v>
      </c>
      <c r="M8" s="50" t="s">
        <v>184</v>
      </c>
      <c r="N8" s="77"/>
      <c r="O8" s="77"/>
      <c r="P8" s="77"/>
      <c r="Q8" s="78"/>
    </row>
    <row r="9" spans="1:18" ht="25.5" x14ac:dyDescent="0.25">
      <c r="A9" s="54" t="s">
        <v>277</v>
      </c>
      <c r="B9" s="50" t="s">
        <v>278</v>
      </c>
      <c r="C9" s="54" t="s">
        <v>5</v>
      </c>
      <c r="D9" s="54" t="s">
        <v>159</v>
      </c>
      <c r="E9" s="54">
        <v>2018</v>
      </c>
      <c r="F9" s="54" t="s">
        <v>44</v>
      </c>
      <c r="G9" s="54" t="s">
        <v>279</v>
      </c>
      <c r="H9" s="54">
        <v>9</v>
      </c>
      <c r="I9" s="54" t="s">
        <v>272</v>
      </c>
      <c r="J9" s="50">
        <v>43466</v>
      </c>
      <c r="K9" s="77">
        <v>43447</v>
      </c>
      <c r="L9" s="77">
        <v>43448</v>
      </c>
      <c r="M9" s="50" t="s">
        <v>162</v>
      </c>
      <c r="N9" s="77"/>
      <c r="O9" s="77"/>
      <c r="P9" s="77"/>
      <c r="Q9" s="78"/>
    </row>
    <row r="10" spans="1:18" ht="63.75" x14ac:dyDescent="0.25">
      <c r="A10" s="54" t="s">
        <v>280</v>
      </c>
      <c r="B10" s="50"/>
      <c r="C10" s="54" t="s">
        <v>6</v>
      </c>
      <c r="D10" s="54" t="s">
        <v>164</v>
      </c>
      <c r="E10" s="54">
        <v>2015</v>
      </c>
      <c r="F10" s="54" t="s">
        <v>44</v>
      </c>
      <c r="G10" s="54" t="s">
        <v>281</v>
      </c>
      <c r="H10" s="54">
        <v>8</v>
      </c>
      <c r="I10" s="54" t="s">
        <v>272</v>
      </c>
      <c r="J10" s="50">
        <v>42370</v>
      </c>
      <c r="K10" s="77">
        <v>42318</v>
      </c>
      <c r="L10" s="77">
        <v>42303</v>
      </c>
      <c r="M10" s="50" t="s">
        <v>184</v>
      </c>
      <c r="N10" s="77"/>
      <c r="O10" s="77"/>
      <c r="P10" s="77"/>
      <c r="Q10" s="78" t="s">
        <v>282</v>
      </c>
    </row>
    <row r="11" spans="1:18" ht="25.5" x14ac:dyDescent="0.25">
      <c r="A11" s="54" t="s">
        <v>283</v>
      </c>
      <c r="B11" s="50"/>
      <c r="C11" s="54" t="s">
        <v>6</v>
      </c>
      <c r="D11" s="54" t="s">
        <v>164</v>
      </c>
      <c r="E11" s="54">
        <v>2016</v>
      </c>
      <c r="F11" s="54" t="s">
        <v>44</v>
      </c>
      <c r="G11" s="54" t="s">
        <v>284</v>
      </c>
      <c r="H11" s="54">
        <v>8</v>
      </c>
      <c r="I11" s="54" t="s">
        <v>272</v>
      </c>
      <c r="J11" s="50">
        <v>42736</v>
      </c>
      <c r="K11" s="77">
        <v>42704</v>
      </c>
      <c r="L11" s="77">
        <v>42801</v>
      </c>
      <c r="M11" s="50" t="s">
        <v>184</v>
      </c>
      <c r="N11" s="77"/>
      <c r="O11" s="77"/>
      <c r="P11" s="77"/>
      <c r="Q11" s="78"/>
    </row>
    <row r="12" spans="1:18" ht="25.5" x14ac:dyDescent="0.25">
      <c r="A12" s="54" t="s">
        <v>285</v>
      </c>
      <c r="B12" s="50"/>
      <c r="C12" s="54" t="s">
        <v>6</v>
      </c>
      <c r="D12" s="54" t="s">
        <v>164</v>
      </c>
      <c r="E12" s="54">
        <v>2017</v>
      </c>
      <c r="F12" s="54" t="s">
        <v>44</v>
      </c>
      <c r="G12" s="54" t="s">
        <v>284</v>
      </c>
      <c r="H12" s="54">
        <v>8</v>
      </c>
      <c r="I12" s="54" t="s">
        <v>272</v>
      </c>
      <c r="J12" s="50">
        <v>43101</v>
      </c>
      <c r="K12" s="77">
        <v>43045</v>
      </c>
      <c r="L12" s="77">
        <v>43069</v>
      </c>
      <c r="M12" s="50" t="s">
        <v>184</v>
      </c>
      <c r="N12" s="77"/>
      <c r="O12" s="77"/>
      <c r="P12" s="77"/>
      <c r="Q12" s="78"/>
    </row>
    <row r="13" spans="1:18" ht="25.5" x14ac:dyDescent="0.25">
      <c r="A13" s="54" t="s">
        <v>286</v>
      </c>
      <c r="B13" s="50"/>
      <c r="C13" s="54" t="s">
        <v>6</v>
      </c>
      <c r="D13" s="54" t="s">
        <v>164</v>
      </c>
      <c r="E13" s="54">
        <v>2018</v>
      </c>
      <c r="F13" s="54" t="s">
        <v>44</v>
      </c>
      <c r="G13" s="54" t="s">
        <v>284</v>
      </c>
      <c r="H13" s="54">
        <v>8</v>
      </c>
      <c r="I13" s="54" t="s">
        <v>272</v>
      </c>
      <c r="J13" s="50">
        <v>43466</v>
      </c>
      <c r="K13" s="77">
        <v>43361</v>
      </c>
      <c r="L13" s="77">
        <v>43427</v>
      </c>
      <c r="M13" s="50" t="s">
        <v>162</v>
      </c>
      <c r="N13" s="77"/>
      <c r="O13" s="77"/>
      <c r="P13" s="77"/>
      <c r="Q13" s="78" t="s">
        <v>282</v>
      </c>
    </row>
    <row r="14" spans="1:18" ht="25.5" x14ac:dyDescent="0.25">
      <c r="A14" s="54" t="s">
        <v>287</v>
      </c>
      <c r="B14" s="50"/>
      <c r="C14" s="54" t="s">
        <v>27</v>
      </c>
      <c r="D14" s="54" t="s">
        <v>166</v>
      </c>
      <c r="E14" s="54">
        <v>2016</v>
      </c>
      <c r="F14" s="54" t="s">
        <v>44</v>
      </c>
      <c r="G14" s="54" t="s">
        <v>288</v>
      </c>
      <c r="H14" s="54">
        <v>10</v>
      </c>
      <c r="I14" s="54" t="s">
        <v>272</v>
      </c>
      <c r="J14" s="50">
        <v>42736</v>
      </c>
      <c r="K14" s="77">
        <v>42684</v>
      </c>
      <c r="L14" s="77">
        <v>42685</v>
      </c>
      <c r="M14" s="50" t="s">
        <v>184</v>
      </c>
      <c r="N14" s="77"/>
      <c r="O14" s="77"/>
      <c r="P14" s="77"/>
      <c r="Q14" s="78" t="s">
        <v>289</v>
      </c>
    </row>
    <row r="15" spans="1:18" ht="25.5" x14ac:dyDescent="0.25">
      <c r="A15" s="54" t="s">
        <v>290</v>
      </c>
      <c r="B15" s="50"/>
      <c r="C15" s="54" t="s">
        <v>27</v>
      </c>
      <c r="D15" s="54" t="s">
        <v>166</v>
      </c>
      <c r="E15" s="54">
        <v>2017</v>
      </c>
      <c r="F15" s="54" t="s">
        <v>44</v>
      </c>
      <c r="G15" s="54" t="s">
        <v>291</v>
      </c>
      <c r="H15" s="54">
        <v>11</v>
      </c>
      <c r="I15" s="54" t="s">
        <v>272</v>
      </c>
      <c r="J15" s="50">
        <v>43101</v>
      </c>
      <c r="K15" s="77">
        <v>43039</v>
      </c>
      <c r="L15" s="77">
        <v>43042</v>
      </c>
      <c r="M15" s="50" t="s">
        <v>184</v>
      </c>
      <c r="N15" s="77"/>
      <c r="O15" s="77"/>
      <c r="P15" s="77"/>
      <c r="Q15" s="78" t="s">
        <v>292</v>
      </c>
    </row>
    <row r="16" spans="1:18" ht="25.5" x14ac:dyDescent="0.25">
      <c r="A16" s="54" t="s">
        <v>293</v>
      </c>
      <c r="B16" s="50"/>
      <c r="C16" s="54" t="s">
        <v>27</v>
      </c>
      <c r="D16" s="54" t="s">
        <v>166</v>
      </c>
      <c r="E16" s="54">
        <v>2018</v>
      </c>
      <c r="F16" s="54" t="s">
        <v>44</v>
      </c>
      <c r="G16" s="54" t="s">
        <v>288</v>
      </c>
      <c r="H16" s="54">
        <v>10</v>
      </c>
      <c r="I16" s="54" t="s">
        <v>272</v>
      </c>
      <c r="J16" s="50">
        <v>43466</v>
      </c>
      <c r="K16" s="77">
        <v>43377</v>
      </c>
      <c r="L16" s="77">
        <v>43378</v>
      </c>
      <c r="M16" s="50" t="s">
        <v>162</v>
      </c>
      <c r="N16" s="77"/>
      <c r="O16" s="77"/>
      <c r="P16" s="77"/>
      <c r="Q16" s="78" t="s">
        <v>294</v>
      </c>
    </row>
    <row r="17" spans="1:17" ht="25.5" x14ac:dyDescent="0.25">
      <c r="A17" s="54" t="s">
        <v>295</v>
      </c>
      <c r="B17" s="50"/>
      <c r="C17" s="54" t="s">
        <v>7</v>
      </c>
      <c r="D17" s="54" t="s">
        <v>170</v>
      </c>
      <c r="E17" s="54">
        <v>2015</v>
      </c>
      <c r="F17" s="54" t="s">
        <v>44</v>
      </c>
      <c r="G17" s="54" t="s">
        <v>296</v>
      </c>
      <c r="H17" s="54">
        <v>9</v>
      </c>
      <c r="I17" s="54" t="s">
        <v>272</v>
      </c>
      <c r="J17" s="50">
        <v>42408</v>
      </c>
      <c r="K17" s="77">
        <v>42387</v>
      </c>
      <c r="L17" s="77">
        <v>42369</v>
      </c>
      <c r="M17" s="50" t="s">
        <v>184</v>
      </c>
      <c r="N17" s="77"/>
      <c r="O17" s="77"/>
      <c r="P17" s="77"/>
      <c r="Q17" s="78" t="s">
        <v>297</v>
      </c>
    </row>
    <row r="18" spans="1:17" ht="25.5" x14ac:dyDescent="0.25">
      <c r="A18" s="54" t="s">
        <v>298</v>
      </c>
      <c r="B18" s="50"/>
      <c r="C18" s="54" t="s">
        <v>7</v>
      </c>
      <c r="D18" s="54" t="s">
        <v>170</v>
      </c>
      <c r="E18" s="54">
        <v>2016</v>
      </c>
      <c r="F18" s="54" t="s">
        <v>44</v>
      </c>
      <c r="G18" s="54" t="s">
        <v>279</v>
      </c>
      <c r="H18" s="54">
        <v>9</v>
      </c>
      <c r="I18" s="54" t="s">
        <v>272</v>
      </c>
      <c r="J18" s="50">
        <v>42788</v>
      </c>
      <c r="K18" s="77">
        <v>42718</v>
      </c>
      <c r="L18" s="77">
        <v>42706</v>
      </c>
      <c r="M18" s="50" t="s">
        <v>184</v>
      </c>
      <c r="N18" s="77"/>
      <c r="O18" s="77"/>
      <c r="P18" s="77"/>
      <c r="Q18" s="78" t="s">
        <v>299</v>
      </c>
    </row>
    <row r="19" spans="1:17" ht="25.5" x14ac:dyDescent="0.25">
      <c r="A19" s="54" t="s">
        <v>300</v>
      </c>
      <c r="B19" s="50"/>
      <c r="C19" s="54" t="s">
        <v>7</v>
      </c>
      <c r="D19" s="54" t="s">
        <v>170</v>
      </c>
      <c r="E19" s="54">
        <v>2017</v>
      </c>
      <c r="F19" s="54" t="s">
        <v>44</v>
      </c>
      <c r="G19" s="54" t="s">
        <v>284</v>
      </c>
      <c r="H19" s="54">
        <v>8</v>
      </c>
      <c r="I19" s="54" t="s">
        <v>272</v>
      </c>
      <c r="J19" s="50">
        <v>43144</v>
      </c>
      <c r="K19" s="77">
        <v>43091</v>
      </c>
      <c r="L19" s="77">
        <v>43077</v>
      </c>
      <c r="M19" s="50" t="s">
        <v>162</v>
      </c>
      <c r="N19" s="77"/>
      <c r="O19" s="77"/>
      <c r="P19" s="77"/>
      <c r="Q19" s="78" t="s">
        <v>301</v>
      </c>
    </row>
    <row r="20" spans="1:17" ht="25.5" x14ac:dyDescent="0.25">
      <c r="A20" s="54" t="s">
        <v>302</v>
      </c>
      <c r="B20" s="50" t="s">
        <v>278</v>
      </c>
      <c r="C20" s="54" t="s">
        <v>7</v>
      </c>
      <c r="D20" s="54" t="s">
        <v>170</v>
      </c>
      <c r="E20" s="54">
        <v>2019</v>
      </c>
      <c r="F20" s="54" t="s">
        <v>44</v>
      </c>
      <c r="G20" s="54" t="s">
        <v>274</v>
      </c>
      <c r="H20" s="54">
        <v>7</v>
      </c>
      <c r="I20" s="54" t="s">
        <v>272</v>
      </c>
      <c r="J20" s="50">
        <v>43473</v>
      </c>
      <c r="K20" s="77">
        <v>43454</v>
      </c>
      <c r="L20" s="77">
        <v>43472</v>
      </c>
      <c r="M20" s="50" t="s">
        <v>162</v>
      </c>
      <c r="N20" s="77"/>
      <c r="O20" s="77"/>
      <c r="P20" s="77"/>
      <c r="Q20" s="78"/>
    </row>
    <row r="21" spans="1:17" ht="25.5" x14ac:dyDescent="0.25">
      <c r="A21" s="54" t="s">
        <v>303</v>
      </c>
      <c r="B21" s="50"/>
      <c r="C21" s="54" t="s">
        <v>8</v>
      </c>
      <c r="D21" s="54" t="s">
        <v>177</v>
      </c>
      <c r="E21" s="54">
        <v>2015</v>
      </c>
      <c r="F21" s="54" t="s">
        <v>44</v>
      </c>
      <c r="G21" s="54" t="s">
        <v>304</v>
      </c>
      <c r="H21" s="54">
        <v>6</v>
      </c>
      <c r="I21" s="54" t="s">
        <v>272</v>
      </c>
      <c r="J21" s="50">
        <v>43466</v>
      </c>
      <c r="K21" s="77">
        <v>42368</v>
      </c>
      <c r="L21" s="77">
        <v>42369</v>
      </c>
      <c r="M21" s="50" t="s">
        <v>184</v>
      </c>
      <c r="N21" s="77"/>
      <c r="O21" s="77"/>
      <c r="P21" s="77"/>
      <c r="Q21" s="78" t="s">
        <v>305</v>
      </c>
    </row>
    <row r="22" spans="1:17" ht="25.5" x14ac:dyDescent="0.25">
      <c r="A22" s="54" t="s">
        <v>306</v>
      </c>
      <c r="B22" s="50"/>
      <c r="C22" s="54" t="s">
        <v>8</v>
      </c>
      <c r="D22" s="54" t="s">
        <v>177</v>
      </c>
      <c r="E22" s="54">
        <v>2016</v>
      </c>
      <c r="F22" s="54" t="s">
        <v>44</v>
      </c>
      <c r="G22" s="54" t="s">
        <v>307</v>
      </c>
      <c r="H22" s="54">
        <v>6</v>
      </c>
      <c r="I22" s="54" t="s">
        <v>272</v>
      </c>
      <c r="J22" s="50">
        <v>42552</v>
      </c>
      <c r="K22" s="77">
        <v>42464</v>
      </c>
      <c r="L22" s="77">
        <v>42475</v>
      </c>
      <c r="M22" s="50" t="s">
        <v>184</v>
      </c>
      <c r="N22" s="77"/>
      <c r="O22" s="77"/>
      <c r="P22" s="77"/>
      <c r="Q22" s="78" t="s">
        <v>305</v>
      </c>
    </row>
    <row r="23" spans="1:17" ht="25.5" x14ac:dyDescent="0.25">
      <c r="A23" s="54" t="s">
        <v>308</v>
      </c>
      <c r="B23" s="50"/>
      <c r="C23" s="54" t="s">
        <v>8</v>
      </c>
      <c r="D23" s="54" t="s">
        <v>177</v>
      </c>
      <c r="E23" s="54">
        <v>2016</v>
      </c>
      <c r="F23" s="54" t="s">
        <v>44</v>
      </c>
      <c r="G23" s="54" t="s">
        <v>309</v>
      </c>
      <c r="H23" s="54">
        <v>6</v>
      </c>
      <c r="I23" s="54" t="s">
        <v>272</v>
      </c>
      <c r="J23" s="50">
        <v>43466</v>
      </c>
      <c r="K23" s="77">
        <v>42681</v>
      </c>
      <c r="L23" s="77">
        <v>42648</v>
      </c>
      <c r="M23" s="50" t="s">
        <v>184</v>
      </c>
      <c r="N23" s="77"/>
      <c r="O23" s="77"/>
      <c r="P23" s="77"/>
      <c r="Q23" s="78" t="s">
        <v>310</v>
      </c>
    </row>
    <row r="24" spans="1:17" ht="25.5" x14ac:dyDescent="0.25">
      <c r="A24" s="54" t="s">
        <v>311</v>
      </c>
      <c r="B24" s="50"/>
      <c r="C24" s="54" t="s">
        <v>8</v>
      </c>
      <c r="D24" s="54" t="s">
        <v>177</v>
      </c>
      <c r="E24" s="54">
        <v>2017</v>
      </c>
      <c r="F24" s="54" t="s">
        <v>44</v>
      </c>
      <c r="G24" s="54" t="s">
        <v>312</v>
      </c>
      <c r="H24" s="54">
        <v>4</v>
      </c>
      <c r="I24" s="54" t="s">
        <v>272</v>
      </c>
      <c r="J24" s="50">
        <v>43009</v>
      </c>
      <c r="K24" s="77">
        <v>42905</v>
      </c>
      <c r="L24" s="77">
        <v>42906</v>
      </c>
      <c r="M24" s="50" t="s">
        <v>162</v>
      </c>
      <c r="N24" s="77"/>
      <c r="O24" s="77"/>
      <c r="P24" s="77"/>
      <c r="Q24" s="78" t="s">
        <v>313</v>
      </c>
    </row>
    <row r="25" spans="1:17" ht="38.25" x14ac:dyDescent="0.25">
      <c r="A25" s="54" t="s">
        <v>314</v>
      </c>
      <c r="B25" s="50"/>
      <c r="C25" s="54" t="s">
        <v>8</v>
      </c>
      <c r="D25" s="54" t="s">
        <v>177</v>
      </c>
      <c r="E25" s="54">
        <v>2017</v>
      </c>
      <c r="F25" s="54" t="s">
        <v>44</v>
      </c>
      <c r="G25" s="54" t="s">
        <v>315</v>
      </c>
      <c r="H25" s="54">
        <v>6</v>
      </c>
      <c r="I25" s="54" t="s">
        <v>272</v>
      </c>
      <c r="J25" s="50">
        <v>43466</v>
      </c>
      <c r="K25" s="77">
        <v>42920</v>
      </c>
      <c r="L25" s="77">
        <v>42920</v>
      </c>
      <c r="M25" s="50" t="s">
        <v>184</v>
      </c>
      <c r="N25" s="77" t="s">
        <v>316</v>
      </c>
      <c r="O25" s="77">
        <v>43368</v>
      </c>
      <c r="P25" s="77" t="s">
        <v>317</v>
      </c>
      <c r="Q25" s="78" t="s">
        <v>318</v>
      </c>
    </row>
    <row r="26" spans="1:17" ht="25.5" x14ac:dyDescent="0.25">
      <c r="A26" s="54" t="s">
        <v>319</v>
      </c>
      <c r="B26" s="50"/>
      <c r="C26" s="54" t="s">
        <v>8</v>
      </c>
      <c r="D26" s="54" t="s">
        <v>177</v>
      </c>
      <c r="E26" s="54">
        <v>2018</v>
      </c>
      <c r="F26" s="54" t="s">
        <v>44</v>
      </c>
      <c r="G26" s="54" t="s">
        <v>320</v>
      </c>
      <c r="H26" s="54">
        <v>5</v>
      </c>
      <c r="I26" s="54" t="s">
        <v>272</v>
      </c>
      <c r="J26" s="50">
        <v>43466</v>
      </c>
      <c r="K26" s="77">
        <v>43368</v>
      </c>
      <c r="L26" s="77">
        <v>43368</v>
      </c>
      <c r="M26" s="50" t="s">
        <v>162</v>
      </c>
      <c r="N26" s="77"/>
      <c r="O26" s="77"/>
      <c r="P26" s="77"/>
      <c r="Q26" s="78" t="s">
        <v>318</v>
      </c>
    </row>
    <row r="27" spans="1:17" ht="76.5" x14ac:dyDescent="0.25">
      <c r="A27" s="54" t="s">
        <v>321</v>
      </c>
      <c r="B27" s="50"/>
      <c r="C27" s="54" t="s">
        <v>22</v>
      </c>
      <c r="D27" s="54" t="s">
        <v>187</v>
      </c>
      <c r="E27" s="54">
        <v>2015</v>
      </c>
      <c r="F27" s="54" t="s">
        <v>44</v>
      </c>
      <c r="G27" s="54" t="s">
        <v>322</v>
      </c>
      <c r="H27" s="54">
        <v>7</v>
      </c>
      <c r="I27" s="54" t="s">
        <v>272</v>
      </c>
      <c r="J27" s="50">
        <v>42354</v>
      </c>
      <c r="K27" s="77">
        <v>42327</v>
      </c>
      <c r="L27" s="77">
        <v>42356</v>
      </c>
      <c r="M27" s="50" t="s">
        <v>184</v>
      </c>
      <c r="N27" s="77"/>
      <c r="O27" s="77"/>
      <c r="P27" s="77"/>
      <c r="Q27" s="78"/>
    </row>
    <row r="28" spans="1:17" ht="114.75" x14ac:dyDescent="0.25">
      <c r="A28" s="54" t="s">
        <v>323</v>
      </c>
      <c r="B28" s="50"/>
      <c r="C28" s="54" t="s">
        <v>22</v>
      </c>
      <c r="D28" s="54" t="s">
        <v>187</v>
      </c>
      <c r="E28" s="54">
        <v>2016</v>
      </c>
      <c r="F28" s="54" t="s">
        <v>44</v>
      </c>
      <c r="G28" s="54" t="s">
        <v>324</v>
      </c>
      <c r="H28" s="54">
        <v>7</v>
      </c>
      <c r="I28" s="54" t="s">
        <v>272</v>
      </c>
      <c r="J28" s="50">
        <v>42736</v>
      </c>
      <c r="K28" s="77">
        <v>42697</v>
      </c>
      <c r="L28" s="77">
        <v>42698</v>
      </c>
      <c r="M28" s="50" t="s">
        <v>184</v>
      </c>
      <c r="N28" s="77"/>
      <c r="O28" s="77"/>
      <c r="P28" s="77"/>
      <c r="Q28" s="78" t="s">
        <v>325</v>
      </c>
    </row>
    <row r="29" spans="1:17" ht="25.5" x14ac:dyDescent="0.25">
      <c r="A29" s="54" t="s">
        <v>326</v>
      </c>
      <c r="B29" s="50"/>
      <c r="C29" s="54" t="s">
        <v>22</v>
      </c>
      <c r="D29" s="54" t="s">
        <v>187</v>
      </c>
      <c r="E29" s="54">
        <v>2017</v>
      </c>
      <c r="F29" s="54" t="s">
        <v>44</v>
      </c>
      <c r="G29" s="54" t="s">
        <v>327</v>
      </c>
      <c r="H29" s="54">
        <v>7</v>
      </c>
      <c r="I29" s="54" t="s">
        <v>272</v>
      </c>
      <c r="J29" s="50">
        <v>43101</v>
      </c>
      <c r="K29" s="77">
        <v>43067</v>
      </c>
      <c r="L29" s="77">
        <v>43067</v>
      </c>
      <c r="M29" s="50" t="s">
        <v>184</v>
      </c>
      <c r="N29" s="77"/>
      <c r="O29" s="77"/>
      <c r="P29" s="77"/>
      <c r="Q29" s="78"/>
    </row>
    <row r="30" spans="1:17" ht="38.25" x14ac:dyDescent="0.25">
      <c r="A30" s="54" t="s">
        <v>328</v>
      </c>
      <c r="B30" s="50"/>
      <c r="C30" s="54" t="s">
        <v>22</v>
      </c>
      <c r="D30" s="54" t="s">
        <v>187</v>
      </c>
      <c r="E30" s="54">
        <v>2018</v>
      </c>
      <c r="F30" s="54" t="s">
        <v>44</v>
      </c>
      <c r="G30" s="54" t="s">
        <v>329</v>
      </c>
      <c r="H30" s="54">
        <v>7</v>
      </c>
      <c r="I30" s="54" t="s">
        <v>272</v>
      </c>
      <c r="J30" s="50">
        <v>43466</v>
      </c>
      <c r="K30" s="77">
        <v>43433</v>
      </c>
      <c r="L30" s="77">
        <v>43437</v>
      </c>
      <c r="M30" s="50" t="s">
        <v>162</v>
      </c>
      <c r="N30" s="77"/>
      <c r="O30" s="77"/>
      <c r="P30" s="77"/>
      <c r="Q30" s="78" t="s">
        <v>330</v>
      </c>
    </row>
    <row r="31" spans="1:17" ht="38.25" x14ac:dyDescent="0.25">
      <c r="A31" s="54" t="s">
        <v>331</v>
      </c>
      <c r="B31" s="50"/>
      <c r="C31" s="54" t="s">
        <v>9</v>
      </c>
      <c r="D31" s="54" t="s">
        <v>332</v>
      </c>
      <c r="E31" s="54">
        <v>2014</v>
      </c>
      <c r="F31" s="54" t="s">
        <v>44</v>
      </c>
      <c r="G31" s="54" t="s">
        <v>333</v>
      </c>
      <c r="H31" s="54">
        <v>6</v>
      </c>
      <c r="I31" s="54" t="s">
        <v>272</v>
      </c>
      <c r="J31" s="50">
        <v>41809</v>
      </c>
      <c r="K31" s="77">
        <v>41809</v>
      </c>
      <c r="L31" s="77">
        <v>41816</v>
      </c>
      <c r="M31" s="50" t="s">
        <v>184</v>
      </c>
      <c r="N31" s="77"/>
      <c r="O31" s="77"/>
      <c r="P31" s="77"/>
      <c r="Q31" s="78"/>
    </row>
    <row r="32" spans="1:17" ht="25.5" x14ac:dyDescent="0.25">
      <c r="A32" s="54" t="s">
        <v>334</v>
      </c>
      <c r="B32" s="50"/>
      <c r="C32" s="54" t="s">
        <v>9</v>
      </c>
      <c r="D32" s="54" t="s">
        <v>332</v>
      </c>
      <c r="E32" s="54">
        <v>2016</v>
      </c>
      <c r="F32" s="54" t="s">
        <v>44</v>
      </c>
      <c r="G32" s="54" t="s">
        <v>335</v>
      </c>
      <c r="H32" s="54">
        <v>6</v>
      </c>
      <c r="I32" s="54" t="s">
        <v>272</v>
      </c>
      <c r="J32" s="50">
        <v>42370</v>
      </c>
      <c r="K32" s="77"/>
      <c r="L32" s="77">
        <v>42597</v>
      </c>
      <c r="M32" s="50" t="s">
        <v>184</v>
      </c>
      <c r="N32" s="77"/>
      <c r="O32" s="77"/>
      <c r="P32" s="77"/>
      <c r="Q32" s="78" t="s">
        <v>336</v>
      </c>
    </row>
    <row r="33" spans="1:17" ht="25.5" x14ac:dyDescent="0.25">
      <c r="A33" s="54" t="s">
        <v>337</v>
      </c>
      <c r="B33" s="50"/>
      <c r="C33" s="54" t="s">
        <v>9</v>
      </c>
      <c r="D33" s="54" t="s">
        <v>332</v>
      </c>
      <c r="E33" s="54">
        <v>2017</v>
      </c>
      <c r="F33" s="54" t="s">
        <v>44</v>
      </c>
      <c r="G33" s="54" t="s">
        <v>338</v>
      </c>
      <c r="H33" s="54">
        <v>6</v>
      </c>
      <c r="I33" s="54" t="s">
        <v>272</v>
      </c>
      <c r="J33" s="50">
        <v>42737</v>
      </c>
      <c r="K33" s="77">
        <v>42737</v>
      </c>
      <c r="L33" s="77">
        <v>42766</v>
      </c>
      <c r="M33" s="50" t="s">
        <v>184</v>
      </c>
      <c r="N33" s="77"/>
      <c r="O33" s="77"/>
      <c r="P33" s="77"/>
      <c r="Q33" s="78"/>
    </row>
    <row r="34" spans="1:17" ht="25.5" x14ac:dyDescent="0.25">
      <c r="A34" s="54" t="s">
        <v>339</v>
      </c>
      <c r="B34" s="50"/>
      <c r="C34" s="54" t="s">
        <v>9</v>
      </c>
      <c r="D34" s="54" t="s">
        <v>332</v>
      </c>
      <c r="E34" s="54">
        <v>2018</v>
      </c>
      <c r="F34" s="54" t="s">
        <v>44</v>
      </c>
      <c r="G34" s="54" t="s">
        <v>338</v>
      </c>
      <c r="H34" s="54">
        <v>6</v>
      </c>
      <c r="I34" s="54" t="s">
        <v>272</v>
      </c>
      <c r="J34" s="50">
        <v>43101</v>
      </c>
      <c r="K34" s="77">
        <v>42948</v>
      </c>
      <c r="L34" s="77">
        <v>42969</v>
      </c>
      <c r="M34" s="50" t="s">
        <v>184</v>
      </c>
      <c r="N34" s="77"/>
      <c r="O34" s="77"/>
      <c r="P34" s="77"/>
      <c r="Q34" s="78" t="s">
        <v>340</v>
      </c>
    </row>
    <row r="35" spans="1:17" ht="25.5" x14ac:dyDescent="0.25">
      <c r="A35" s="54" t="s">
        <v>341</v>
      </c>
      <c r="B35" s="50"/>
      <c r="C35" s="54" t="s">
        <v>9</v>
      </c>
      <c r="D35" s="54" t="s">
        <v>332</v>
      </c>
      <c r="E35" s="54">
        <v>2018</v>
      </c>
      <c r="F35" s="54" t="s">
        <v>44</v>
      </c>
      <c r="G35" s="54" t="s">
        <v>338</v>
      </c>
      <c r="H35" s="54">
        <v>6</v>
      </c>
      <c r="I35" s="54" t="s">
        <v>272</v>
      </c>
      <c r="J35" s="50">
        <v>43466</v>
      </c>
      <c r="K35" s="77"/>
      <c r="L35" s="77">
        <v>43312</v>
      </c>
      <c r="M35" s="50" t="s">
        <v>162</v>
      </c>
      <c r="N35" s="77"/>
      <c r="O35" s="77"/>
      <c r="P35" s="77"/>
      <c r="Q35" s="78"/>
    </row>
    <row r="36" spans="1:17" ht="25.5" x14ac:dyDescent="0.25">
      <c r="A36" s="54" t="s">
        <v>342</v>
      </c>
      <c r="B36" s="50"/>
      <c r="C36" s="54" t="s">
        <v>10</v>
      </c>
      <c r="D36" s="54" t="s">
        <v>194</v>
      </c>
      <c r="E36" s="54">
        <v>2015</v>
      </c>
      <c r="F36" s="54" t="s">
        <v>44</v>
      </c>
      <c r="G36" s="54" t="s">
        <v>343</v>
      </c>
      <c r="H36" s="54">
        <v>2</v>
      </c>
      <c r="I36" s="54" t="s">
        <v>344</v>
      </c>
      <c r="J36" s="50">
        <v>42583</v>
      </c>
      <c r="K36" s="77"/>
      <c r="L36" s="77">
        <v>42340</v>
      </c>
      <c r="M36" s="50" t="s">
        <v>184</v>
      </c>
      <c r="N36" s="77"/>
      <c r="O36" s="77"/>
      <c r="P36" s="77"/>
      <c r="Q36" s="78"/>
    </row>
    <row r="37" spans="1:17" ht="25.5" x14ac:dyDescent="0.25">
      <c r="A37" s="54" t="s">
        <v>345</v>
      </c>
      <c r="B37" s="50"/>
      <c r="C37" s="54" t="s">
        <v>10</v>
      </c>
      <c r="D37" s="54" t="s">
        <v>194</v>
      </c>
      <c r="E37" s="54">
        <v>2016</v>
      </c>
      <c r="F37" s="54" t="s">
        <v>44</v>
      </c>
      <c r="G37" s="54" t="s">
        <v>346</v>
      </c>
      <c r="H37" s="54">
        <v>2</v>
      </c>
      <c r="I37" s="54" t="s">
        <v>272</v>
      </c>
      <c r="J37" s="50">
        <v>42583</v>
      </c>
      <c r="K37" s="77">
        <v>42485</v>
      </c>
      <c r="L37" s="77">
        <v>42486</v>
      </c>
      <c r="M37" s="50" t="s">
        <v>184</v>
      </c>
      <c r="N37" s="77"/>
      <c r="O37" s="77"/>
      <c r="P37" s="77"/>
      <c r="Q37" s="78" t="s">
        <v>347</v>
      </c>
    </row>
    <row r="38" spans="1:17" ht="25.5" x14ac:dyDescent="0.25">
      <c r="A38" s="54" t="s">
        <v>348</v>
      </c>
      <c r="B38" s="50"/>
      <c r="C38" s="54" t="s">
        <v>10</v>
      </c>
      <c r="D38" s="54" t="s">
        <v>194</v>
      </c>
      <c r="E38" s="54">
        <v>2016</v>
      </c>
      <c r="F38" s="54" t="s">
        <v>44</v>
      </c>
      <c r="G38" s="54" t="s">
        <v>349</v>
      </c>
      <c r="H38" s="54">
        <v>2</v>
      </c>
      <c r="I38" s="54" t="s">
        <v>272</v>
      </c>
      <c r="J38" s="50">
        <v>42583</v>
      </c>
      <c r="K38" s="77">
        <v>42667</v>
      </c>
      <c r="L38" s="77">
        <v>42668</v>
      </c>
      <c r="M38" s="50" t="s">
        <v>184</v>
      </c>
      <c r="N38" s="77"/>
      <c r="O38" s="77"/>
      <c r="P38" s="77"/>
      <c r="Q38" s="78"/>
    </row>
    <row r="39" spans="1:17" ht="25.5" x14ac:dyDescent="0.25">
      <c r="A39" s="54" t="s">
        <v>350</v>
      </c>
      <c r="B39" s="50"/>
      <c r="C39" s="54" t="s">
        <v>10</v>
      </c>
      <c r="D39" s="54" t="s">
        <v>194</v>
      </c>
      <c r="E39" s="54">
        <v>2017</v>
      </c>
      <c r="F39" s="54" t="s">
        <v>44</v>
      </c>
      <c r="G39" s="54" t="s">
        <v>351</v>
      </c>
      <c r="H39" s="54">
        <v>3</v>
      </c>
      <c r="I39" s="54" t="s">
        <v>272</v>
      </c>
      <c r="J39" s="50">
        <v>42583</v>
      </c>
      <c r="K39" s="77">
        <v>43038</v>
      </c>
      <c r="L39" s="77">
        <v>43038</v>
      </c>
      <c r="M39" s="50" t="s">
        <v>184</v>
      </c>
      <c r="N39" s="77"/>
      <c r="O39" s="77"/>
      <c r="P39" s="77"/>
      <c r="Q39" s="78" t="s">
        <v>352</v>
      </c>
    </row>
    <row r="40" spans="1:17" ht="25.5" x14ac:dyDescent="0.25">
      <c r="A40" s="54" t="s">
        <v>353</v>
      </c>
      <c r="B40" s="50"/>
      <c r="C40" s="54" t="s">
        <v>10</v>
      </c>
      <c r="D40" s="54" t="s">
        <v>194</v>
      </c>
      <c r="E40" s="54">
        <v>2018</v>
      </c>
      <c r="F40" s="54" t="s">
        <v>44</v>
      </c>
      <c r="G40" s="54" t="s">
        <v>351</v>
      </c>
      <c r="H40" s="54">
        <v>4</v>
      </c>
      <c r="I40" s="54" t="s">
        <v>272</v>
      </c>
      <c r="J40" s="50">
        <v>42583</v>
      </c>
      <c r="K40" s="77">
        <v>43206</v>
      </c>
      <c r="L40" s="77">
        <v>43207</v>
      </c>
      <c r="M40" s="50" t="s">
        <v>162</v>
      </c>
      <c r="N40" s="77"/>
      <c r="O40" s="77"/>
      <c r="P40" s="77"/>
      <c r="Q40" s="78"/>
    </row>
    <row r="41" spans="1:17" ht="25.5" x14ac:dyDescent="0.25">
      <c r="A41" s="54" t="s">
        <v>354</v>
      </c>
      <c r="B41" s="50"/>
      <c r="C41" s="54" t="s">
        <v>3</v>
      </c>
      <c r="D41" s="54" t="s">
        <v>196</v>
      </c>
      <c r="E41" s="54">
        <v>2015</v>
      </c>
      <c r="F41" s="54" t="s">
        <v>44</v>
      </c>
      <c r="G41" s="54" t="s">
        <v>355</v>
      </c>
      <c r="H41" s="54">
        <v>4</v>
      </c>
      <c r="I41" s="54" t="s">
        <v>344</v>
      </c>
      <c r="J41" s="50">
        <v>42376</v>
      </c>
      <c r="K41" s="77">
        <v>42191</v>
      </c>
      <c r="L41" s="77">
        <v>42153</v>
      </c>
      <c r="M41" s="50" t="s">
        <v>184</v>
      </c>
      <c r="N41" s="77"/>
      <c r="O41" s="77"/>
      <c r="P41" s="77"/>
      <c r="Q41" s="78" t="s">
        <v>356</v>
      </c>
    </row>
    <row r="42" spans="1:17" ht="51" x14ac:dyDescent="0.25">
      <c r="A42" s="54" t="s">
        <v>357</v>
      </c>
      <c r="B42" s="50"/>
      <c r="C42" s="54" t="s">
        <v>3</v>
      </c>
      <c r="D42" s="54" t="s">
        <v>196</v>
      </c>
      <c r="E42" s="54">
        <v>2017</v>
      </c>
      <c r="F42" s="54" t="s">
        <v>44</v>
      </c>
      <c r="G42" s="54" t="s">
        <v>358</v>
      </c>
      <c r="H42" s="54">
        <v>4</v>
      </c>
      <c r="I42" s="54" t="s">
        <v>272</v>
      </c>
      <c r="J42" s="50">
        <v>42736</v>
      </c>
      <c r="K42" s="77"/>
      <c r="L42" s="77">
        <v>42807</v>
      </c>
      <c r="M42" s="50" t="s">
        <v>184</v>
      </c>
      <c r="N42" s="77"/>
      <c r="O42" s="77"/>
      <c r="P42" s="77"/>
      <c r="Q42" s="78"/>
    </row>
    <row r="43" spans="1:17" ht="38.25" x14ac:dyDescent="0.25">
      <c r="A43" s="54" t="s">
        <v>359</v>
      </c>
      <c r="B43" s="50"/>
      <c r="C43" s="54" t="s">
        <v>3</v>
      </c>
      <c r="D43" s="54" t="s">
        <v>196</v>
      </c>
      <c r="E43" s="54">
        <v>2017</v>
      </c>
      <c r="F43" s="54" t="s">
        <v>44</v>
      </c>
      <c r="G43" s="54" t="s">
        <v>360</v>
      </c>
      <c r="H43" s="54">
        <v>4</v>
      </c>
      <c r="I43" s="54" t="s">
        <v>272</v>
      </c>
      <c r="J43" s="50">
        <v>43282</v>
      </c>
      <c r="K43" s="77">
        <v>43090</v>
      </c>
      <c r="L43" s="77">
        <v>43060</v>
      </c>
      <c r="M43" s="50" t="s">
        <v>184</v>
      </c>
      <c r="N43" s="77"/>
      <c r="O43" s="77"/>
      <c r="P43" s="77"/>
      <c r="Q43" s="78" t="s">
        <v>361</v>
      </c>
    </row>
    <row r="44" spans="1:17" ht="38.25" x14ac:dyDescent="0.25">
      <c r="A44" s="54" t="s">
        <v>362</v>
      </c>
      <c r="B44" s="50"/>
      <c r="C44" s="54" t="s">
        <v>3</v>
      </c>
      <c r="D44" s="54" t="s">
        <v>196</v>
      </c>
      <c r="E44" s="54">
        <v>2018</v>
      </c>
      <c r="F44" s="54" t="s">
        <v>44</v>
      </c>
      <c r="G44" s="54" t="s">
        <v>363</v>
      </c>
      <c r="H44" s="54">
        <v>3</v>
      </c>
      <c r="I44" s="54" t="s">
        <v>272</v>
      </c>
      <c r="J44" s="50">
        <v>43466</v>
      </c>
      <c r="K44" s="77">
        <v>43280</v>
      </c>
      <c r="L44" s="77">
        <v>43249</v>
      </c>
      <c r="M44" s="50" t="s">
        <v>162</v>
      </c>
      <c r="N44" s="77"/>
      <c r="O44" s="77"/>
      <c r="P44" s="77"/>
      <c r="Q44" s="78"/>
    </row>
    <row r="45" spans="1:17" ht="25.5" x14ac:dyDescent="0.25">
      <c r="A45" s="54" t="s">
        <v>364</v>
      </c>
      <c r="B45" s="50"/>
      <c r="C45" s="54" t="s">
        <v>11</v>
      </c>
      <c r="D45" s="54" t="s">
        <v>365</v>
      </c>
      <c r="E45" s="54">
        <v>2015</v>
      </c>
      <c r="F45" s="54" t="s">
        <v>44</v>
      </c>
      <c r="G45" s="54" t="s">
        <v>366</v>
      </c>
      <c r="H45" s="54">
        <v>6</v>
      </c>
      <c r="I45" s="54" t="s">
        <v>344</v>
      </c>
      <c r="J45" s="50">
        <v>42370</v>
      </c>
      <c r="K45" s="77"/>
      <c r="L45" s="77">
        <v>42347</v>
      </c>
      <c r="M45" s="50" t="s">
        <v>184</v>
      </c>
      <c r="N45" s="77"/>
      <c r="O45" s="77"/>
      <c r="P45" s="77"/>
      <c r="Q45" s="78"/>
    </row>
    <row r="46" spans="1:17" ht="25.5" x14ac:dyDescent="0.25">
      <c r="A46" s="54" t="s">
        <v>367</v>
      </c>
      <c r="B46" s="50"/>
      <c r="C46" s="54" t="s">
        <v>11</v>
      </c>
      <c r="D46" s="54" t="s">
        <v>365</v>
      </c>
      <c r="E46" s="54">
        <v>2016</v>
      </c>
      <c r="F46" s="54" t="s">
        <v>44</v>
      </c>
      <c r="G46" s="54" t="s">
        <v>276</v>
      </c>
      <c r="H46" s="54">
        <v>6</v>
      </c>
      <c r="I46" s="54" t="s">
        <v>272</v>
      </c>
      <c r="J46" s="50">
        <v>42736</v>
      </c>
      <c r="K46" s="77">
        <v>42695</v>
      </c>
      <c r="L46" s="77">
        <v>42713</v>
      </c>
      <c r="M46" s="50" t="s">
        <v>184</v>
      </c>
      <c r="N46" s="77"/>
      <c r="O46" s="77"/>
      <c r="P46" s="77"/>
      <c r="Q46" s="78"/>
    </row>
    <row r="47" spans="1:17" ht="25.5" x14ac:dyDescent="0.25">
      <c r="A47" s="54" t="s">
        <v>368</v>
      </c>
      <c r="B47" s="50"/>
      <c r="C47" s="54" t="s">
        <v>11</v>
      </c>
      <c r="D47" s="54" t="s">
        <v>365</v>
      </c>
      <c r="E47" s="54">
        <v>2017</v>
      </c>
      <c r="F47" s="54" t="s">
        <v>44</v>
      </c>
      <c r="G47" s="54" t="s">
        <v>276</v>
      </c>
      <c r="H47" s="54">
        <v>6</v>
      </c>
      <c r="I47" s="54" t="s">
        <v>272</v>
      </c>
      <c r="J47" s="50">
        <v>43101</v>
      </c>
      <c r="K47" s="77">
        <v>43062</v>
      </c>
      <c r="L47" s="77">
        <v>43062</v>
      </c>
      <c r="M47" s="50" t="s">
        <v>184</v>
      </c>
      <c r="N47" s="77"/>
      <c r="O47" s="77"/>
      <c r="P47" s="77"/>
      <c r="Q47" s="78" t="s">
        <v>369</v>
      </c>
    </row>
    <row r="48" spans="1:17" ht="25.5" x14ac:dyDescent="0.25">
      <c r="A48" s="54" t="s">
        <v>370</v>
      </c>
      <c r="B48" s="50"/>
      <c r="C48" s="54" t="s">
        <v>11</v>
      </c>
      <c r="D48" s="54" t="s">
        <v>365</v>
      </c>
      <c r="E48" s="54">
        <v>2018</v>
      </c>
      <c r="F48" s="54" t="s">
        <v>44</v>
      </c>
      <c r="G48" s="54" t="s">
        <v>276</v>
      </c>
      <c r="H48" s="54">
        <v>6</v>
      </c>
      <c r="I48" s="54" t="s">
        <v>272</v>
      </c>
      <c r="J48" s="50">
        <v>43466</v>
      </c>
      <c r="K48" s="77">
        <v>43390</v>
      </c>
      <c r="L48" s="77">
        <v>43402</v>
      </c>
      <c r="M48" s="50" t="s">
        <v>162</v>
      </c>
      <c r="N48" s="77"/>
      <c r="O48" s="77"/>
      <c r="P48" s="77"/>
      <c r="Q48" s="78"/>
    </row>
    <row r="49" spans="1:17" ht="25.5" x14ac:dyDescent="0.25">
      <c r="A49" s="54" t="s">
        <v>371</v>
      </c>
      <c r="B49" s="50"/>
      <c r="C49" s="54" t="s">
        <v>12</v>
      </c>
      <c r="D49" s="54" t="s">
        <v>200</v>
      </c>
      <c r="E49" s="54">
        <v>2016</v>
      </c>
      <c r="F49" s="54" t="s">
        <v>44</v>
      </c>
      <c r="G49" s="54" t="s">
        <v>372</v>
      </c>
      <c r="H49" s="54">
        <v>16</v>
      </c>
      <c r="I49" s="54" t="s">
        <v>344</v>
      </c>
      <c r="J49" s="50">
        <v>42736</v>
      </c>
      <c r="K49" s="77">
        <v>42368</v>
      </c>
      <c r="L49" s="77">
        <v>42566</v>
      </c>
      <c r="M49" s="50" t="s">
        <v>184</v>
      </c>
      <c r="N49" s="77"/>
      <c r="O49" s="77"/>
      <c r="P49" s="77"/>
      <c r="Q49" s="78" t="s">
        <v>373</v>
      </c>
    </row>
    <row r="50" spans="1:17" ht="25.5" x14ac:dyDescent="0.25">
      <c r="A50" s="54" t="s">
        <v>374</v>
      </c>
      <c r="B50" s="50"/>
      <c r="C50" s="54" t="s">
        <v>12</v>
      </c>
      <c r="D50" s="54" t="s">
        <v>200</v>
      </c>
      <c r="E50" s="54">
        <v>2016</v>
      </c>
      <c r="F50" s="54" t="s">
        <v>44</v>
      </c>
      <c r="G50" s="54" t="s">
        <v>375</v>
      </c>
      <c r="H50" s="54">
        <v>14</v>
      </c>
      <c r="I50" s="54" t="s">
        <v>272</v>
      </c>
      <c r="J50" s="50">
        <v>42736</v>
      </c>
      <c r="K50" s="77">
        <v>42642</v>
      </c>
      <c r="L50" s="77">
        <v>42703</v>
      </c>
      <c r="M50" s="50" t="s">
        <v>184</v>
      </c>
      <c r="N50" s="77"/>
      <c r="O50" s="77"/>
      <c r="P50" s="77"/>
      <c r="Q50" s="78"/>
    </row>
    <row r="51" spans="1:17" ht="25.5" x14ac:dyDescent="0.25">
      <c r="A51" s="54" t="s">
        <v>376</v>
      </c>
      <c r="B51" s="50"/>
      <c r="C51" s="54" t="s">
        <v>12</v>
      </c>
      <c r="D51" s="54" t="s">
        <v>200</v>
      </c>
      <c r="E51" s="54">
        <v>2017</v>
      </c>
      <c r="F51" s="54" t="s">
        <v>44</v>
      </c>
      <c r="G51" s="54" t="s">
        <v>377</v>
      </c>
      <c r="H51" s="54">
        <v>13</v>
      </c>
      <c r="I51" s="54" t="s">
        <v>272</v>
      </c>
      <c r="J51" s="50">
        <v>43101</v>
      </c>
      <c r="K51" s="77">
        <v>43038</v>
      </c>
      <c r="L51" s="77">
        <v>43042</v>
      </c>
      <c r="M51" s="50" t="s">
        <v>184</v>
      </c>
      <c r="N51" s="77"/>
      <c r="O51" s="77"/>
      <c r="P51" s="77"/>
      <c r="Q51" s="78"/>
    </row>
    <row r="52" spans="1:17" ht="25.5" x14ac:dyDescent="0.25">
      <c r="A52" s="54" t="s">
        <v>378</v>
      </c>
      <c r="B52" s="50" t="s">
        <v>278</v>
      </c>
      <c r="C52" s="54" t="s">
        <v>12</v>
      </c>
      <c r="D52" s="54" t="s">
        <v>200</v>
      </c>
      <c r="E52" s="54">
        <v>2018</v>
      </c>
      <c r="F52" s="54" t="s">
        <v>44</v>
      </c>
      <c r="G52" s="54" t="s">
        <v>377</v>
      </c>
      <c r="H52" s="54">
        <v>13</v>
      </c>
      <c r="I52" s="54" t="s">
        <v>272</v>
      </c>
      <c r="J52" s="50">
        <v>43466</v>
      </c>
      <c r="K52" s="77">
        <v>43423</v>
      </c>
      <c r="L52" s="77">
        <v>43427</v>
      </c>
      <c r="M52" s="50" t="s">
        <v>162</v>
      </c>
      <c r="N52" s="77"/>
      <c r="O52" s="77"/>
      <c r="P52" s="77"/>
      <c r="Q52" s="78"/>
    </row>
    <row r="53" spans="1:17" ht="51" x14ac:dyDescent="0.25">
      <c r="A53" s="54" t="s">
        <v>379</v>
      </c>
      <c r="B53" s="50"/>
      <c r="C53" s="54" t="s">
        <v>29</v>
      </c>
      <c r="D53" s="54" t="s">
        <v>202</v>
      </c>
      <c r="E53" s="54">
        <v>2016</v>
      </c>
      <c r="F53" s="54" t="s">
        <v>44</v>
      </c>
      <c r="G53" s="54" t="s">
        <v>380</v>
      </c>
      <c r="H53" s="54">
        <v>4</v>
      </c>
      <c r="I53" s="54" t="s">
        <v>344</v>
      </c>
      <c r="J53" s="50">
        <v>43466</v>
      </c>
      <c r="K53" s="77">
        <v>42692</v>
      </c>
      <c r="L53" s="77">
        <v>42674</v>
      </c>
      <c r="M53" s="50" t="s">
        <v>184</v>
      </c>
      <c r="N53" s="77"/>
      <c r="O53" s="77"/>
      <c r="P53" s="77"/>
      <c r="Q53" s="78"/>
    </row>
    <row r="54" spans="1:17" ht="51" x14ac:dyDescent="0.25">
      <c r="A54" s="54" t="s">
        <v>381</v>
      </c>
      <c r="B54" s="50"/>
      <c r="C54" s="54" t="s">
        <v>29</v>
      </c>
      <c r="D54" s="54" t="s">
        <v>202</v>
      </c>
      <c r="E54" s="54">
        <v>2017</v>
      </c>
      <c r="F54" s="54" t="s">
        <v>44</v>
      </c>
      <c r="G54" s="54" t="s">
        <v>380</v>
      </c>
      <c r="H54" s="54">
        <v>4</v>
      </c>
      <c r="I54" s="54" t="s">
        <v>272</v>
      </c>
      <c r="J54" s="50">
        <v>43466</v>
      </c>
      <c r="K54" s="77">
        <v>43053</v>
      </c>
      <c r="L54" s="77">
        <v>43035</v>
      </c>
      <c r="M54" s="50" t="s">
        <v>184</v>
      </c>
      <c r="N54" s="77"/>
      <c r="O54" s="77"/>
      <c r="P54" s="77"/>
      <c r="Q54" s="78"/>
    </row>
    <row r="55" spans="1:17" ht="51" x14ac:dyDescent="0.25">
      <c r="A55" s="54" t="s">
        <v>382</v>
      </c>
      <c r="B55" s="50"/>
      <c r="C55" s="54" t="s">
        <v>29</v>
      </c>
      <c r="D55" s="54" t="s">
        <v>202</v>
      </c>
      <c r="E55" s="54">
        <v>2018</v>
      </c>
      <c r="F55" s="54" t="s">
        <v>44</v>
      </c>
      <c r="G55" s="54" t="s">
        <v>380</v>
      </c>
      <c r="H55" s="54">
        <v>4</v>
      </c>
      <c r="I55" s="54" t="s">
        <v>272</v>
      </c>
      <c r="J55" s="50">
        <v>43101</v>
      </c>
      <c r="K55" s="77">
        <v>43053</v>
      </c>
      <c r="L55" s="77">
        <v>43194</v>
      </c>
      <c r="M55" s="50" t="s">
        <v>184</v>
      </c>
      <c r="N55" s="77"/>
      <c r="O55" s="77"/>
      <c r="P55" s="77"/>
      <c r="Q55" s="78"/>
    </row>
    <row r="56" spans="1:17" ht="51" x14ac:dyDescent="0.25">
      <c r="A56" s="54" t="s">
        <v>383</v>
      </c>
      <c r="B56" s="50"/>
      <c r="C56" s="54" t="s">
        <v>29</v>
      </c>
      <c r="D56" s="54" t="s">
        <v>202</v>
      </c>
      <c r="E56" s="54">
        <v>2018</v>
      </c>
      <c r="F56" s="54" t="s">
        <v>44</v>
      </c>
      <c r="G56" s="54" t="s">
        <v>380</v>
      </c>
      <c r="H56" s="54">
        <v>4</v>
      </c>
      <c r="I56" s="54" t="s">
        <v>272</v>
      </c>
      <c r="J56" s="50">
        <v>43466</v>
      </c>
      <c r="K56" s="77">
        <v>43403</v>
      </c>
      <c r="L56" s="77">
        <v>43388</v>
      </c>
      <c r="M56" s="50" t="s">
        <v>162</v>
      </c>
      <c r="N56" s="77"/>
      <c r="O56" s="77"/>
      <c r="P56" s="77"/>
      <c r="Q56" s="78"/>
    </row>
    <row r="57" spans="1:17" ht="51" x14ac:dyDescent="0.25">
      <c r="A57" s="54" t="s">
        <v>384</v>
      </c>
      <c r="B57" s="50"/>
      <c r="C57" s="54" t="s">
        <v>25</v>
      </c>
      <c r="D57" s="54" t="s">
        <v>204</v>
      </c>
      <c r="E57" s="54">
        <v>2015</v>
      </c>
      <c r="F57" s="54" t="s">
        <v>44</v>
      </c>
      <c r="G57" s="54" t="s">
        <v>385</v>
      </c>
      <c r="H57" s="54">
        <v>9</v>
      </c>
      <c r="I57" s="54" t="s">
        <v>272</v>
      </c>
      <c r="J57" s="50">
        <v>42736</v>
      </c>
      <c r="K57" s="77">
        <v>42297</v>
      </c>
      <c r="L57" s="77">
        <v>42306</v>
      </c>
      <c r="M57" s="50" t="s">
        <v>184</v>
      </c>
      <c r="N57" s="77"/>
      <c r="O57" s="77"/>
      <c r="P57" s="77"/>
      <c r="Q57" s="78" t="s">
        <v>386</v>
      </c>
    </row>
    <row r="58" spans="1:17" ht="63.75" x14ac:dyDescent="0.25">
      <c r="A58" s="54" t="s">
        <v>387</v>
      </c>
      <c r="B58" s="50"/>
      <c r="C58" s="54" t="s">
        <v>25</v>
      </c>
      <c r="D58" s="54" t="s">
        <v>204</v>
      </c>
      <c r="E58" s="54">
        <v>2016</v>
      </c>
      <c r="F58" s="54" t="s">
        <v>44</v>
      </c>
      <c r="G58" s="54" t="s">
        <v>388</v>
      </c>
      <c r="H58" s="54">
        <v>8</v>
      </c>
      <c r="I58" s="54" t="s">
        <v>272</v>
      </c>
      <c r="J58" s="50">
        <v>42736</v>
      </c>
      <c r="K58" s="77">
        <v>42633</v>
      </c>
      <c r="L58" s="77">
        <v>42642</v>
      </c>
      <c r="M58" s="50" t="s">
        <v>184</v>
      </c>
      <c r="N58" s="77"/>
      <c r="O58" s="77"/>
      <c r="P58" s="77"/>
      <c r="Q58" s="78" t="s">
        <v>389</v>
      </c>
    </row>
    <row r="59" spans="1:17" ht="25.5" x14ac:dyDescent="0.25">
      <c r="A59" s="54" t="s">
        <v>390</v>
      </c>
      <c r="B59" s="50"/>
      <c r="C59" s="54" t="s">
        <v>25</v>
      </c>
      <c r="D59" s="54" t="s">
        <v>204</v>
      </c>
      <c r="E59" s="54">
        <v>2017</v>
      </c>
      <c r="F59" s="54" t="s">
        <v>44</v>
      </c>
      <c r="G59" s="54" t="s">
        <v>391</v>
      </c>
      <c r="H59" s="54">
        <v>8</v>
      </c>
      <c r="I59" s="54" t="s">
        <v>272</v>
      </c>
      <c r="J59" s="50">
        <v>43101</v>
      </c>
      <c r="K59" s="77">
        <v>43028</v>
      </c>
      <c r="L59" s="77">
        <v>43038</v>
      </c>
      <c r="M59" s="50" t="s">
        <v>184</v>
      </c>
      <c r="N59" s="77"/>
      <c r="O59" s="77"/>
      <c r="P59" s="77"/>
      <c r="Q59" s="78"/>
    </row>
    <row r="60" spans="1:17" ht="25.5" x14ac:dyDescent="0.25">
      <c r="A60" s="54" t="s">
        <v>392</v>
      </c>
      <c r="B60" s="50"/>
      <c r="C60" s="54" t="s">
        <v>25</v>
      </c>
      <c r="D60" s="54" t="s">
        <v>204</v>
      </c>
      <c r="E60" s="54">
        <v>2018</v>
      </c>
      <c r="F60" s="54" t="s">
        <v>44</v>
      </c>
      <c r="G60" s="54" t="s">
        <v>391</v>
      </c>
      <c r="H60" s="54">
        <v>8</v>
      </c>
      <c r="I60" s="54" t="s">
        <v>272</v>
      </c>
      <c r="J60" s="50">
        <v>43466</v>
      </c>
      <c r="K60" s="77">
        <v>43361</v>
      </c>
      <c r="L60" s="77">
        <v>43369</v>
      </c>
      <c r="M60" s="50" t="s">
        <v>162</v>
      </c>
      <c r="N60" s="77"/>
      <c r="O60" s="77"/>
      <c r="P60" s="77"/>
      <c r="Q60" s="78" t="s">
        <v>393</v>
      </c>
    </row>
    <row r="61" spans="1:17" ht="25.5" x14ac:dyDescent="0.25">
      <c r="A61" s="54" t="s">
        <v>394</v>
      </c>
      <c r="B61" s="50"/>
      <c r="C61" s="54" t="s">
        <v>206</v>
      </c>
      <c r="D61" s="54" t="s">
        <v>207</v>
      </c>
      <c r="E61" s="54">
        <v>2017</v>
      </c>
      <c r="F61" s="54" t="s">
        <v>44</v>
      </c>
      <c r="G61" s="54" t="s">
        <v>395</v>
      </c>
      <c r="H61" s="54">
        <v>3</v>
      </c>
      <c r="I61" s="54" t="s">
        <v>272</v>
      </c>
      <c r="J61" s="50">
        <v>42461</v>
      </c>
      <c r="K61" s="77">
        <v>42851</v>
      </c>
      <c r="L61" s="77">
        <v>42851</v>
      </c>
      <c r="M61" s="50" t="s">
        <v>184</v>
      </c>
      <c r="N61" s="77"/>
      <c r="O61" s="77"/>
      <c r="P61" s="77"/>
      <c r="Q61" s="78" t="s">
        <v>396</v>
      </c>
    </row>
    <row r="62" spans="1:17" ht="25.5" x14ac:dyDescent="0.25">
      <c r="A62" s="54" t="s">
        <v>397</v>
      </c>
      <c r="B62" s="50"/>
      <c r="C62" s="54" t="s">
        <v>206</v>
      </c>
      <c r="D62" s="54" t="s">
        <v>207</v>
      </c>
      <c r="E62" s="54">
        <v>2018</v>
      </c>
      <c r="F62" s="54" t="s">
        <v>44</v>
      </c>
      <c r="G62" s="54" t="s">
        <v>395</v>
      </c>
      <c r="H62" s="54">
        <v>3</v>
      </c>
      <c r="I62" s="54" t="s">
        <v>272</v>
      </c>
      <c r="J62" s="50">
        <v>43235</v>
      </c>
      <c r="K62" s="77">
        <v>43235</v>
      </c>
      <c r="L62" s="77">
        <v>43236</v>
      </c>
      <c r="M62" s="50" t="s">
        <v>162</v>
      </c>
      <c r="N62" s="77"/>
      <c r="O62" s="77"/>
      <c r="P62" s="77"/>
      <c r="Q62" s="78"/>
    </row>
    <row r="63" spans="1:17" ht="25.5" x14ac:dyDescent="0.25">
      <c r="A63" s="54" t="s">
        <v>398</v>
      </c>
      <c r="B63" s="50"/>
      <c r="C63" s="54" t="s">
        <v>23</v>
      </c>
      <c r="D63" s="54" t="s">
        <v>210</v>
      </c>
      <c r="E63" s="54">
        <v>2015</v>
      </c>
      <c r="F63" s="54" t="s">
        <v>44</v>
      </c>
      <c r="G63" s="54" t="s">
        <v>399</v>
      </c>
      <c r="H63" s="54">
        <v>2</v>
      </c>
      <c r="I63" s="54" t="s">
        <v>344</v>
      </c>
      <c r="J63" s="50">
        <v>43647</v>
      </c>
      <c r="K63" s="77"/>
      <c r="L63" s="77">
        <v>42317</v>
      </c>
      <c r="M63" s="50" t="s">
        <v>184</v>
      </c>
      <c r="N63" s="77"/>
      <c r="O63" s="77"/>
      <c r="P63" s="77"/>
      <c r="Q63" s="78" t="s">
        <v>400</v>
      </c>
    </row>
    <row r="64" spans="1:17" ht="25.5" x14ac:dyDescent="0.25">
      <c r="A64" s="54" t="s">
        <v>401</v>
      </c>
      <c r="B64" s="50"/>
      <c r="C64" s="54" t="s">
        <v>23</v>
      </c>
      <c r="D64" s="54" t="s">
        <v>210</v>
      </c>
      <c r="E64" s="54">
        <v>2016</v>
      </c>
      <c r="F64" s="54" t="s">
        <v>44</v>
      </c>
      <c r="G64" s="54" t="s">
        <v>402</v>
      </c>
      <c r="H64" s="54">
        <v>7</v>
      </c>
      <c r="I64" s="54" t="s">
        <v>272</v>
      </c>
      <c r="J64" s="50">
        <v>43647</v>
      </c>
      <c r="K64" s="77">
        <v>42683</v>
      </c>
      <c r="L64" s="77">
        <v>42655</v>
      </c>
      <c r="M64" s="50" t="s">
        <v>184</v>
      </c>
      <c r="N64" s="77"/>
      <c r="O64" s="77"/>
      <c r="P64" s="77"/>
      <c r="Q64" s="78" t="s">
        <v>403</v>
      </c>
    </row>
    <row r="65" spans="1:17" ht="89.25" x14ac:dyDescent="0.25">
      <c r="A65" s="54" t="s">
        <v>404</v>
      </c>
      <c r="B65" s="50"/>
      <c r="C65" s="54" t="s">
        <v>23</v>
      </c>
      <c r="D65" s="54" t="s">
        <v>210</v>
      </c>
      <c r="E65" s="54">
        <v>2017</v>
      </c>
      <c r="F65" s="54" t="s">
        <v>44</v>
      </c>
      <c r="G65" s="54" t="s">
        <v>366</v>
      </c>
      <c r="H65" s="54">
        <v>6</v>
      </c>
      <c r="I65" s="54" t="s">
        <v>272</v>
      </c>
      <c r="J65" s="50">
        <v>43647</v>
      </c>
      <c r="K65" s="77">
        <v>43032</v>
      </c>
      <c r="L65" s="77">
        <v>43018</v>
      </c>
      <c r="M65" s="50" t="s">
        <v>184</v>
      </c>
      <c r="N65" s="77" t="s">
        <v>316</v>
      </c>
      <c r="O65" s="77"/>
      <c r="P65" s="77" t="s">
        <v>405</v>
      </c>
      <c r="Q65" s="78" t="s">
        <v>406</v>
      </c>
    </row>
    <row r="66" spans="1:17" ht="38.25" x14ac:dyDescent="0.25">
      <c r="A66" s="54" t="s">
        <v>407</v>
      </c>
      <c r="B66" s="50"/>
      <c r="C66" s="54" t="s">
        <v>23</v>
      </c>
      <c r="D66" s="54" t="s">
        <v>210</v>
      </c>
      <c r="E66" s="54">
        <v>2018</v>
      </c>
      <c r="F66" s="54" t="s">
        <v>44</v>
      </c>
      <c r="G66" s="54" t="s">
        <v>408</v>
      </c>
      <c r="H66" s="54">
        <v>6</v>
      </c>
      <c r="I66" s="54" t="s">
        <v>272</v>
      </c>
      <c r="J66" s="50">
        <v>43647</v>
      </c>
      <c r="K66" s="77">
        <v>43399</v>
      </c>
      <c r="L66" s="77">
        <v>43385</v>
      </c>
      <c r="M66" s="50" t="s">
        <v>409</v>
      </c>
      <c r="N66" s="77"/>
      <c r="O66" s="77"/>
      <c r="P66" s="77"/>
      <c r="Q66" s="78" t="s">
        <v>410</v>
      </c>
    </row>
    <row r="67" spans="1:17" ht="63.75" x14ac:dyDescent="0.25">
      <c r="A67" s="54" t="s">
        <v>411</v>
      </c>
      <c r="B67" s="50"/>
      <c r="C67" s="54" t="s">
        <v>13</v>
      </c>
      <c r="D67" s="54" t="s">
        <v>212</v>
      </c>
      <c r="E67" s="54">
        <v>2016</v>
      </c>
      <c r="F67" s="54" t="s">
        <v>44</v>
      </c>
      <c r="G67" s="54" t="s">
        <v>412</v>
      </c>
      <c r="H67" s="54">
        <v>3</v>
      </c>
      <c r="I67" s="54" t="s">
        <v>344</v>
      </c>
      <c r="J67" s="50">
        <v>43101</v>
      </c>
      <c r="K67" s="77">
        <v>42368</v>
      </c>
      <c r="L67" s="77">
        <v>42352</v>
      </c>
      <c r="M67" s="50" t="s">
        <v>184</v>
      </c>
      <c r="N67" s="77"/>
      <c r="O67" s="77"/>
      <c r="P67" s="77"/>
      <c r="Q67" s="78" t="s">
        <v>413</v>
      </c>
    </row>
    <row r="68" spans="1:17" ht="25.5" x14ac:dyDescent="0.25">
      <c r="A68" s="54" t="s">
        <v>414</v>
      </c>
      <c r="B68" s="50"/>
      <c r="C68" s="54" t="s">
        <v>13</v>
      </c>
      <c r="D68" s="54" t="s">
        <v>212</v>
      </c>
      <c r="E68" s="54">
        <v>2016</v>
      </c>
      <c r="F68" s="54" t="s">
        <v>44</v>
      </c>
      <c r="G68" s="54" t="s">
        <v>395</v>
      </c>
      <c r="H68" s="54">
        <v>3</v>
      </c>
      <c r="I68" s="54" t="s">
        <v>272</v>
      </c>
      <c r="J68" s="50">
        <v>43101</v>
      </c>
      <c r="K68" s="77">
        <v>42668</v>
      </c>
      <c r="L68" s="77">
        <v>42670</v>
      </c>
      <c r="M68" s="50" t="s">
        <v>184</v>
      </c>
      <c r="N68" s="77"/>
      <c r="O68" s="77"/>
      <c r="P68" s="77"/>
      <c r="Q68" s="78" t="s">
        <v>415</v>
      </c>
    </row>
    <row r="69" spans="1:17" ht="89.25" x14ac:dyDescent="0.25">
      <c r="A69" s="54" t="s">
        <v>416</v>
      </c>
      <c r="B69" s="50"/>
      <c r="C69" s="54" t="s">
        <v>13</v>
      </c>
      <c r="D69" s="54" t="s">
        <v>212</v>
      </c>
      <c r="E69" s="54">
        <v>2017</v>
      </c>
      <c r="F69" s="54" t="s">
        <v>44</v>
      </c>
      <c r="G69" s="54" t="s">
        <v>417</v>
      </c>
      <c r="H69" s="54">
        <v>4</v>
      </c>
      <c r="I69" s="54" t="s">
        <v>272</v>
      </c>
      <c r="J69" s="50">
        <v>43101</v>
      </c>
      <c r="K69" s="77">
        <v>43032</v>
      </c>
      <c r="L69" s="77">
        <v>43033</v>
      </c>
      <c r="M69" s="50" t="s">
        <v>184</v>
      </c>
      <c r="N69" s="77"/>
      <c r="O69" s="77"/>
      <c r="P69" s="77"/>
      <c r="Q69" s="78" t="s">
        <v>418</v>
      </c>
    </row>
    <row r="70" spans="1:17" ht="63.75" x14ac:dyDescent="0.25">
      <c r="A70" s="54" t="s">
        <v>419</v>
      </c>
      <c r="B70" s="50"/>
      <c r="C70" s="54" t="s">
        <v>13</v>
      </c>
      <c r="D70" s="54" t="s">
        <v>212</v>
      </c>
      <c r="E70" s="54">
        <v>2018</v>
      </c>
      <c r="F70" s="54" t="s">
        <v>44</v>
      </c>
      <c r="G70" s="54" t="s">
        <v>420</v>
      </c>
      <c r="H70" s="54">
        <v>3</v>
      </c>
      <c r="I70" s="54" t="s">
        <v>272</v>
      </c>
      <c r="J70" s="50">
        <v>43466</v>
      </c>
      <c r="K70" s="77">
        <v>43396</v>
      </c>
      <c r="L70" s="77">
        <v>43397</v>
      </c>
      <c r="M70" s="50" t="s">
        <v>162</v>
      </c>
      <c r="N70" s="77"/>
      <c r="O70" s="77"/>
      <c r="P70" s="77"/>
      <c r="Q70" s="78" t="s">
        <v>421</v>
      </c>
    </row>
    <row r="71" spans="1:17" ht="38.25" x14ac:dyDescent="0.25">
      <c r="A71" s="54" t="s">
        <v>422</v>
      </c>
      <c r="B71" s="50"/>
      <c r="C71" s="54" t="s">
        <v>14</v>
      </c>
      <c r="D71" s="54" t="s">
        <v>219</v>
      </c>
      <c r="E71" s="54">
        <v>2015</v>
      </c>
      <c r="F71" s="54" t="s">
        <v>44</v>
      </c>
      <c r="G71" s="54" t="s">
        <v>423</v>
      </c>
      <c r="H71" s="54">
        <v>6</v>
      </c>
      <c r="I71" s="54" t="s">
        <v>344</v>
      </c>
      <c r="J71" s="50">
        <v>42370</v>
      </c>
      <c r="K71" s="77">
        <v>42354</v>
      </c>
      <c r="L71" s="77">
        <v>42367</v>
      </c>
      <c r="M71" s="50" t="s">
        <v>184</v>
      </c>
      <c r="N71" s="77"/>
      <c r="O71" s="77"/>
      <c r="P71" s="77"/>
      <c r="Q71" s="78"/>
    </row>
    <row r="72" spans="1:17" ht="51" x14ac:dyDescent="0.25">
      <c r="A72" s="54" t="s">
        <v>424</v>
      </c>
      <c r="B72" s="50"/>
      <c r="C72" s="54" t="s">
        <v>14</v>
      </c>
      <c r="D72" s="54" t="s">
        <v>219</v>
      </c>
      <c r="E72" s="54">
        <v>2016</v>
      </c>
      <c r="F72" s="54" t="s">
        <v>44</v>
      </c>
      <c r="G72" s="54" t="s">
        <v>425</v>
      </c>
      <c r="H72" s="54">
        <v>6</v>
      </c>
      <c r="I72" s="54" t="s">
        <v>272</v>
      </c>
      <c r="J72" s="50">
        <v>42916</v>
      </c>
      <c r="K72" s="77">
        <v>42668</v>
      </c>
      <c r="L72" s="77">
        <v>42646</v>
      </c>
      <c r="M72" s="50" t="s">
        <v>184</v>
      </c>
      <c r="N72" s="77"/>
      <c r="O72" s="77"/>
      <c r="P72" s="77"/>
      <c r="Q72" s="78" t="s">
        <v>426</v>
      </c>
    </row>
    <row r="73" spans="1:17" ht="76.5" x14ac:dyDescent="0.25">
      <c r="A73" s="54" t="s">
        <v>427</v>
      </c>
      <c r="B73" s="50"/>
      <c r="C73" s="54" t="s">
        <v>14</v>
      </c>
      <c r="D73" s="54" t="s">
        <v>219</v>
      </c>
      <c r="E73" s="54">
        <v>2017</v>
      </c>
      <c r="F73" s="54" t="s">
        <v>44</v>
      </c>
      <c r="G73" s="54" t="s">
        <v>428</v>
      </c>
      <c r="H73" s="54">
        <v>6</v>
      </c>
      <c r="I73" s="54" t="s">
        <v>272</v>
      </c>
      <c r="J73" s="50">
        <v>43281</v>
      </c>
      <c r="K73" s="77">
        <v>43032</v>
      </c>
      <c r="L73" s="77">
        <v>43018</v>
      </c>
      <c r="M73" s="50" t="s">
        <v>162</v>
      </c>
      <c r="N73" s="77"/>
      <c r="O73" s="77"/>
      <c r="P73" s="77"/>
      <c r="Q73" s="78" t="s">
        <v>429</v>
      </c>
    </row>
    <row r="74" spans="1:17" ht="38.25" x14ac:dyDescent="0.25">
      <c r="A74" s="54" t="s">
        <v>430</v>
      </c>
      <c r="B74" s="50"/>
      <c r="C74" s="54" t="s">
        <v>14</v>
      </c>
      <c r="D74" s="54" t="s">
        <v>219</v>
      </c>
      <c r="E74" s="54">
        <v>2018</v>
      </c>
      <c r="F74" s="54" t="s">
        <v>44</v>
      </c>
      <c r="G74" s="54" t="s">
        <v>431</v>
      </c>
      <c r="H74" s="54">
        <v>5</v>
      </c>
      <c r="I74" s="54" t="s">
        <v>272</v>
      </c>
      <c r="J74" s="50">
        <v>43646</v>
      </c>
      <c r="K74" s="77">
        <v>43431</v>
      </c>
      <c r="L74" s="77">
        <v>43403</v>
      </c>
      <c r="M74" s="50" t="s">
        <v>409</v>
      </c>
      <c r="N74" s="77"/>
      <c r="O74" s="77"/>
      <c r="P74" s="77"/>
      <c r="Q74" s="78"/>
    </row>
    <row r="75" spans="1:17" ht="25.5" x14ac:dyDescent="0.25">
      <c r="A75" s="54" t="s">
        <v>432</v>
      </c>
      <c r="B75" s="50"/>
      <c r="C75" s="54" t="s">
        <v>222</v>
      </c>
      <c r="D75" s="54" t="s">
        <v>223</v>
      </c>
      <c r="E75" s="54">
        <v>2017</v>
      </c>
      <c r="F75" s="54" t="s">
        <v>44</v>
      </c>
      <c r="G75" s="54" t="s">
        <v>433</v>
      </c>
      <c r="H75" s="54">
        <v>3</v>
      </c>
      <c r="I75" s="54" t="s">
        <v>272</v>
      </c>
      <c r="J75" s="50">
        <v>43084</v>
      </c>
      <c r="K75" s="77">
        <v>43084</v>
      </c>
      <c r="L75" s="77">
        <v>43096</v>
      </c>
      <c r="M75" s="50" t="s">
        <v>184</v>
      </c>
      <c r="N75" s="77"/>
      <c r="O75" s="77"/>
      <c r="P75" s="77"/>
      <c r="Q75" s="78"/>
    </row>
    <row r="76" spans="1:17" ht="25.5" x14ac:dyDescent="0.25">
      <c r="A76" s="54" t="s">
        <v>434</v>
      </c>
      <c r="B76" s="50"/>
      <c r="C76" s="54" t="s">
        <v>222</v>
      </c>
      <c r="D76" s="54" t="s">
        <v>223</v>
      </c>
      <c r="E76" s="54">
        <v>2018</v>
      </c>
      <c r="F76" s="54" t="s">
        <v>49</v>
      </c>
      <c r="G76" s="54" t="s">
        <v>433</v>
      </c>
      <c r="H76" s="54">
        <v>3</v>
      </c>
      <c r="I76" s="54" t="s">
        <v>272</v>
      </c>
      <c r="J76" s="50">
        <v>43466</v>
      </c>
      <c r="K76" s="77">
        <v>43433</v>
      </c>
      <c r="L76" s="77">
        <v>43434</v>
      </c>
      <c r="M76" s="50" t="s">
        <v>162</v>
      </c>
      <c r="N76" s="77"/>
      <c r="O76" s="77"/>
      <c r="P76" s="77"/>
      <c r="Q76" s="78" t="s">
        <v>435</v>
      </c>
    </row>
    <row r="77" spans="1:17" ht="25.5" x14ac:dyDescent="0.25">
      <c r="A77" s="54" t="s">
        <v>436</v>
      </c>
      <c r="B77" s="50"/>
      <c r="C77" s="54" t="s">
        <v>15</v>
      </c>
      <c r="D77" s="54" t="s">
        <v>227</v>
      </c>
      <c r="E77" s="54">
        <v>2015</v>
      </c>
      <c r="F77" s="54" t="s">
        <v>44</v>
      </c>
      <c r="G77" s="54" t="s">
        <v>437</v>
      </c>
      <c r="H77" s="54">
        <v>4</v>
      </c>
      <c r="I77" s="54" t="s">
        <v>344</v>
      </c>
      <c r="J77" s="50">
        <v>42735</v>
      </c>
      <c r="K77" s="77">
        <v>42353</v>
      </c>
      <c r="L77" s="77">
        <v>42333</v>
      </c>
      <c r="M77" s="50" t="s">
        <v>184</v>
      </c>
      <c r="N77" s="77"/>
      <c r="O77" s="77"/>
      <c r="P77" s="77"/>
      <c r="Q77" s="78" t="s">
        <v>438</v>
      </c>
    </row>
    <row r="78" spans="1:17" ht="25.5" x14ac:dyDescent="0.25">
      <c r="A78" s="54" t="s">
        <v>439</v>
      </c>
      <c r="B78" s="50"/>
      <c r="C78" s="54" t="s">
        <v>15</v>
      </c>
      <c r="D78" s="54" t="s">
        <v>227</v>
      </c>
      <c r="E78" s="54">
        <v>2016</v>
      </c>
      <c r="F78" s="54" t="s">
        <v>44</v>
      </c>
      <c r="G78" s="54" t="s">
        <v>437</v>
      </c>
      <c r="H78" s="54">
        <v>4</v>
      </c>
      <c r="I78" s="54" t="s">
        <v>272</v>
      </c>
      <c r="J78" s="50">
        <v>42735</v>
      </c>
      <c r="K78" s="77">
        <v>42703</v>
      </c>
      <c r="L78" s="77">
        <v>42671</v>
      </c>
      <c r="M78" s="50" t="s">
        <v>184</v>
      </c>
      <c r="N78" s="77"/>
      <c r="O78" s="77"/>
      <c r="P78" s="77"/>
      <c r="Q78" s="78" t="s">
        <v>438</v>
      </c>
    </row>
    <row r="79" spans="1:17" ht="25.5" x14ac:dyDescent="0.25">
      <c r="A79" s="54" t="s">
        <v>440</v>
      </c>
      <c r="B79" s="50"/>
      <c r="C79" s="54" t="s">
        <v>15</v>
      </c>
      <c r="D79" s="54" t="s">
        <v>227</v>
      </c>
      <c r="E79" s="54">
        <v>2017</v>
      </c>
      <c r="F79" s="54" t="s">
        <v>44</v>
      </c>
      <c r="G79" s="54" t="s">
        <v>437</v>
      </c>
      <c r="H79" s="54">
        <v>4</v>
      </c>
      <c r="I79" s="54" t="s">
        <v>272</v>
      </c>
      <c r="J79" s="50">
        <v>43069</v>
      </c>
      <c r="K79" s="77">
        <v>43060</v>
      </c>
      <c r="L79" s="77">
        <v>43032</v>
      </c>
      <c r="M79" s="50" t="s">
        <v>184</v>
      </c>
      <c r="N79" s="77"/>
      <c r="O79" s="77"/>
      <c r="P79" s="77"/>
      <c r="Q79" s="78" t="s">
        <v>438</v>
      </c>
    </row>
    <row r="80" spans="1:17" ht="63.75" x14ac:dyDescent="0.25">
      <c r="A80" s="54" t="s">
        <v>441</v>
      </c>
      <c r="B80" s="50"/>
      <c r="C80" s="54" t="s">
        <v>15</v>
      </c>
      <c r="D80" s="54" t="s">
        <v>227</v>
      </c>
      <c r="E80" s="54">
        <v>2018</v>
      </c>
      <c r="F80" s="54" t="s">
        <v>44</v>
      </c>
      <c r="G80" s="54" t="s">
        <v>442</v>
      </c>
      <c r="H80" s="54">
        <v>4</v>
      </c>
      <c r="I80" s="54" t="s">
        <v>272</v>
      </c>
      <c r="J80" s="50">
        <v>43465</v>
      </c>
      <c r="K80" s="77">
        <v>43431</v>
      </c>
      <c r="L80" s="77">
        <v>43399</v>
      </c>
      <c r="M80" s="50" t="s">
        <v>162</v>
      </c>
      <c r="N80" s="77"/>
      <c r="O80" s="77"/>
      <c r="P80" s="77"/>
      <c r="Q80" s="78" t="s">
        <v>438</v>
      </c>
    </row>
    <row r="81" spans="1:17" ht="25.5" x14ac:dyDescent="0.25">
      <c r="A81" s="54" t="s">
        <v>443</v>
      </c>
      <c r="B81" s="50"/>
      <c r="C81" s="54" t="s">
        <v>24</v>
      </c>
      <c r="D81" s="54" t="s">
        <v>229</v>
      </c>
      <c r="E81" s="54">
        <v>2015</v>
      </c>
      <c r="F81" s="54" t="s">
        <v>44</v>
      </c>
      <c r="G81" s="54" t="s">
        <v>366</v>
      </c>
      <c r="H81" s="54">
        <v>6</v>
      </c>
      <c r="I81" s="54" t="s">
        <v>344</v>
      </c>
      <c r="J81" s="50">
        <v>42370</v>
      </c>
      <c r="K81" s="77">
        <v>42338</v>
      </c>
      <c r="L81" s="77">
        <v>42338</v>
      </c>
      <c r="M81" s="50" t="s">
        <v>184</v>
      </c>
      <c r="N81" s="77"/>
      <c r="O81" s="77"/>
      <c r="P81" s="77"/>
      <c r="Q81" s="78" t="s">
        <v>444</v>
      </c>
    </row>
    <row r="82" spans="1:17" ht="25.5" x14ac:dyDescent="0.25">
      <c r="A82" s="54" t="s">
        <v>445</v>
      </c>
      <c r="B82" s="50"/>
      <c r="C82" s="54" t="s">
        <v>24</v>
      </c>
      <c r="D82" s="54" t="s">
        <v>229</v>
      </c>
      <c r="E82" s="54">
        <v>2016</v>
      </c>
      <c r="F82" s="54" t="s">
        <v>44</v>
      </c>
      <c r="G82" s="54" t="s">
        <v>276</v>
      </c>
      <c r="H82" s="54">
        <v>6</v>
      </c>
      <c r="I82" s="54" t="s">
        <v>446</v>
      </c>
      <c r="J82" s="50">
        <v>42736</v>
      </c>
      <c r="K82" s="77">
        <v>42678</v>
      </c>
      <c r="L82" s="77">
        <v>42683</v>
      </c>
      <c r="M82" s="50" t="s">
        <v>184</v>
      </c>
      <c r="N82" s="77"/>
      <c r="O82" s="77"/>
      <c r="P82" s="77"/>
      <c r="Q82" s="78" t="s">
        <v>447</v>
      </c>
    </row>
    <row r="83" spans="1:17" ht="25.5" x14ac:dyDescent="0.25">
      <c r="A83" s="54" t="s">
        <v>448</v>
      </c>
      <c r="B83" s="50"/>
      <c r="C83" s="54" t="s">
        <v>24</v>
      </c>
      <c r="D83" s="54" t="s">
        <v>229</v>
      </c>
      <c r="E83" s="54">
        <v>2018</v>
      </c>
      <c r="F83" s="54" t="s">
        <v>44</v>
      </c>
      <c r="G83" s="54" t="s">
        <v>284</v>
      </c>
      <c r="H83" s="54">
        <v>8</v>
      </c>
      <c r="I83" s="54" t="s">
        <v>272</v>
      </c>
      <c r="J83" s="50">
        <v>43101</v>
      </c>
      <c r="K83" s="77">
        <v>43039</v>
      </c>
      <c r="L83" s="77">
        <v>43104</v>
      </c>
      <c r="M83" s="50" t="s">
        <v>184</v>
      </c>
      <c r="N83" s="77"/>
      <c r="O83" s="77"/>
      <c r="P83" s="77"/>
      <c r="Q83" s="78" t="s">
        <v>449</v>
      </c>
    </row>
    <row r="84" spans="1:17" ht="25.5" x14ac:dyDescent="0.25">
      <c r="A84" s="54" t="s">
        <v>450</v>
      </c>
      <c r="B84" s="50"/>
      <c r="C84" s="54" t="s">
        <v>24</v>
      </c>
      <c r="D84" s="54" t="s">
        <v>229</v>
      </c>
      <c r="E84" s="54">
        <v>2018</v>
      </c>
      <c r="F84" s="54" t="s">
        <v>44</v>
      </c>
      <c r="G84" s="54" t="s">
        <v>284</v>
      </c>
      <c r="H84" s="54">
        <v>8</v>
      </c>
      <c r="I84" s="54" t="s">
        <v>272</v>
      </c>
      <c r="J84" s="50">
        <v>43466</v>
      </c>
      <c r="K84" s="77">
        <v>43411</v>
      </c>
      <c r="L84" s="77">
        <v>43404</v>
      </c>
      <c r="M84" s="50" t="s">
        <v>162</v>
      </c>
      <c r="N84" s="77"/>
      <c r="O84" s="77"/>
      <c r="P84" s="77"/>
      <c r="Q84" s="78" t="s">
        <v>451</v>
      </c>
    </row>
    <row r="85" spans="1:17" ht="51" x14ac:dyDescent="0.25">
      <c r="A85" s="54" t="s">
        <v>452</v>
      </c>
      <c r="B85" s="50"/>
      <c r="C85" s="54" t="s">
        <v>16</v>
      </c>
      <c r="D85" s="54" t="s">
        <v>453</v>
      </c>
      <c r="E85" s="54">
        <v>2015</v>
      </c>
      <c r="F85" s="54" t="s">
        <v>44</v>
      </c>
      <c r="G85" s="54" t="s">
        <v>454</v>
      </c>
      <c r="H85" s="54">
        <v>3</v>
      </c>
      <c r="I85" s="54" t="s">
        <v>344</v>
      </c>
      <c r="J85" s="50">
        <v>42370</v>
      </c>
      <c r="K85" s="77">
        <v>42345</v>
      </c>
      <c r="L85" s="77">
        <v>42338</v>
      </c>
      <c r="M85" s="50" t="s">
        <v>184</v>
      </c>
      <c r="N85" s="77"/>
      <c r="O85" s="77"/>
      <c r="P85" s="77"/>
      <c r="Q85" s="78" t="s">
        <v>455</v>
      </c>
    </row>
    <row r="86" spans="1:17" ht="25.5" x14ac:dyDescent="0.25">
      <c r="A86" s="54" t="s">
        <v>456</v>
      </c>
      <c r="B86" s="50"/>
      <c r="C86" s="54" t="s">
        <v>16</v>
      </c>
      <c r="D86" s="54" t="s">
        <v>235</v>
      </c>
      <c r="E86" s="54">
        <v>2016</v>
      </c>
      <c r="F86" s="54" t="s">
        <v>44</v>
      </c>
      <c r="G86" s="54" t="s">
        <v>395</v>
      </c>
      <c r="H86" s="54">
        <v>3</v>
      </c>
      <c r="I86" s="54" t="s">
        <v>272</v>
      </c>
      <c r="J86" s="50">
        <v>42736</v>
      </c>
      <c r="K86" s="77"/>
      <c r="L86" s="77">
        <v>42702</v>
      </c>
      <c r="M86" s="50" t="s">
        <v>184</v>
      </c>
      <c r="N86" s="77"/>
      <c r="O86" s="77"/>
      <c r="P86" s="77"/>
      <c r="Q86" s="78"/>
    </row>
    <row r="87" spans="1:17" ht="38.25" x14ac:dyDescent="0.25">
      <c r="A87" s="54" t="s">
        <v>457</v>
      </c>
      <c r="B87" s="50"/>
      <c r="C87" s="54" t="s">
        <v>16</v>
      </c>
      <c r="D87" s="54" t="s">
        <v>453</v>
      </c>
      <c r="E87" s="54">
        <v>2017</v>
      </c>
      <c r="F87" s="54" t="s">
        <v>44</v>
      </c>
      <c r="G87" s="54" t="s">
        <v>395</v>
      </c>
      <c r="H87" s="54">
        <v>3</v>
      </c>
      <c r="I87" s="54" t="s">
        <v>272</v>
      </c>
      <c r="J87" s="50">
        <v>43101</v>
      </c>
      <c r="K87" s="77">
        <v>43073</v>
      </c>
      <c r="L87" s="77">
        <v>43073</v>
      </c>
      <c r="M87" s="50" t="s">
        <v>162</v>
      </c>
      <c r="N87" s="77"/>
      <c r="O87" s="77"/>
      <c r="P87" s="77"/>
      <c r="Q87" s="78" t="s">
        <v>455</v>
      </c>
    </row>
    <row r="88" spans="1:17" ht="38.25" x14ac:dyDescent="0.25">
      <c r="A88" s="54" t="s">
        <v>458</v>
      </c>
      <c r="B88" s="50"/>
      <c r="C88" s="54" t="s">
        <v>17</v>
      </c>
      <c r="D88" s="54" t="s">
        <v>240</v>
      </c>
      <c r="E88" s="54">
        <v>2014</v>
      </c>
      <c r="F88" s="54" t="s">
        <v>44</v>
      </c>
      <c r="G88" s="54" t="s">
        <v>459</v>
      </c>
      <c r="H88" s="54">
        <v>4</v>
      </c>
      <c r="I88" s="54" t="s">
        <v>272</v>
      </c>
      <c r="J88" s="50">
        <v>42370</v>
      </c>
      <c r="K88" s="77"/>
      <c r="L88" s="77">
        <v>41758</v>
      </c>
      <c r="M88" s="50" t="s">
        <v>184</v>
      </c>
      <c r="N88" s="77"/>
      <c r="O88" s="77"/>
      <c r="P88" s="77"/>
      <c r="Q88" s="78"/>
    </row>
    <row r="89" spans="1:17" ht="25.5" x14ac:dyDescent="0.25">
      <c r="A89" s="54" t="s">
        <v>460</v>
      </c>
      <c r="B89" s="50"/>
      <c r="C89" s="54" t="s">
        <v>17</v>
      </c>
      <c r="D89" s="54" t="s">
        <v>240</v>
      </c>
      <c r="E89" s="54">
        <v>2015</v>
      </c>
      <c r="F89" s="54" t="s">
        <v>44</v>
      </c>
      <c r="G89" s="54" t="s">
        <v>461</v>
      </c>
      <c r="H89" s="54">
        <v>5</v>
      </c>
      <c r="I89" s="54" t="s">
        <v>344</v>
      </c>
      <c r="J89" s="50">
        <v>42370</v>
      </c>
      <c r="K89" s="77"/>
      <c r="L89" s="77">
        <v>42335</v>
      </c>
      <c r="M89" s="50" t="s">
        <v>184</v>
      </c>
      <c r="N89" s="77"/>
      <c r="O89" s="77"/>
      <c r="P89" s="77"/>
      <c r="Q89" s="78" t="s">
        <v>462</v>
      </c>
    </row>
    <row r="90" spans="1:17" ht="25.5" x14ac:dyDescent="0.25">
      <c r="A90" s="54" t="s">
        <v>463</v>
      </c>
      <c r="B90" s="50"/>
      <c r="C90" s="54" t="s">
        <v>17</v>
      </c>
      <c r="D90" s="54" t="s">
        <v>240</v>
      </c>
      <c r="E90" s="54">
        <v>2016</v>
      </c>
      <c r="F90" s="54" t="s">
        <v>44</v>
      </c>
      <c r="G90" s="54" t="s">
        <v>464</v>
      </c>
      <c r="H90" s="54">
        <v>5</v>
      </c>
      <c r="I90" s="54" t="s">
        <v>272</v>
      </c>
      <c r="J90" s="50">
        <v>42736</v>
      </c>
      <c r="K90" s="77">
        <v>42724</v>
      </c>
      <c r="L90" s="77">
        <v>42733</v>
      </c>
      <c r="M90" s="50" t="s">
        <v>184</v>
      </c>
      <c r="N90" s="77"/>
      <c r="O90" s="77"/>
      <c r="P90" s="77"/>
      <c r="Q90" s="78"/>
    </row>
    <row r="91" spans="1:17" ht="25.5" x14ac:dyDescent="0.25">
      <c r="A91" s="54" t="s">
        <v>465</v>
      </c>
      <c r="B91" s="50"/>
      <c r="C91" s="54" t="s">
        <v>17</v>
      </c>
      <c r="D91" s="54" t="s">
        <v>240</v>
      </c>
      <c r="E91" s="54">
        <v>2017</v>
      </c>
      <c r="F91" s="54" t="s">
        <v>44</v>
      </c>
      <c r="G91" s="54" t="s">
        <v>461</v>
      </c>
      <c r="H91" s="54">
        <v>5</v>
      </c>
      <c r="I91" s="54" t="s">
        <v>272</v>
      </c>
      <c r="J91" s="50">
        <v>43101</v>
      </c>
      <c r="K91" s="77">
        <v>43040</v>
      </c>
      <c r="L91" s="77">
        <v>43035</v>
      </c>
      <c r="M91" s="50" t="s">
        <v>184</v>
      </c>
      <c r="N91" s="77"/>
      <c r="O91" s="77"/>
      <c r="P91" s="77"/>
      <c r="Q91" s="78"/>
    </row>
    <row r="92" spans="1:17" ht="25.5" x14ac:dyDescent="0.25">
      <c r="A92" s="54" t="s">
        <v>466</v>
      </c>
      <c r="B92" s="50"/>
      <c r="C92" s="54" t="s">
        <v>17</v>
      </c>
      <c r="D92" s="54" t="s">
        <v>240</v>
      </c>
      <c r="E92" s="54">
        <v>2018</v>
      </c>
      <c r="F92" s="54" t="s">
        <v>44</v>
      </c>
      <c r="G92" s="54" t="s">
        <v>461</v>
      </c>
      <c r="H92" s="54">
        <v>5</v>
      </c>
      <c r="I92" s="54" t="s">
        <v>272</v>
      </c>
      <c r="J92" s="50">
        <v>43405</v>
      </c>
      <c r="K92" s="77">
        <v>43405</v>
      </c>
      <c r="L92" s="77">
        <v>43404</v>
      </c>
      <c r="M92" s="50" t="s">
        <v>162</v>
      </c>
      <c r="N92" s="77"/>
      <c r="O92" s="77"/>
      <c r="P92" s="77"/>
      <c r="Q92" s="78" t="s">
        <v>467</v>
      </c>
    </row>
    <row r="93" spans="1:17" ht="76.5" x14ac:dyDescent="0.25">
      <c r="A93" s="54" t="s">
        <v>468</v>
      </c>
      <c r="B93" s="50"/>
      <c r="C93" s="54" t="s">
        <v>26</v>
      </c>
      <c r="D93" s="54" t="s">
        <v>242</v>
      </c>
      <c r="E93" s="54">
        <v>2014</v>
      </c>
      <c r="F93" s="54" t="s">
        <v>44</v>
      </c>
      <c r="G93" s="54" t="s">
        <v>469</v>
      </c>
      <c r="H93" s="54">
        <v>3</v>
      </c>
      <c r="I93" s="54" t="s">
        <v>470</v>
      </c>
      <c r="J93" s="50">
        <v>41820</v>
      </c>
      <c r="K93" s="77">
        <v>41771</v>
      </c>
      <c r="L93" s="77">
        <v>41819</v>
      </c>
      <c r="M93" s="50" t="s">
        <v>184</v>
      </c>
      <c r="N93" s="77"/>
      <c r="O93" s="77"/>
      <c r="P93" s="77"/>
      <c r="Q93" s="78" t="s">
        <v>471</v>
      </c>
    </row>
    <row r="94" spans="1:17" ht="25.5" x14ac:dyDescent="0.25">
      <c r="A94" s="54" t="s">
        <v>472</v>
      </c>
      <c r="B94" s="50"/>
      <c r="C94" s="54" t="s">
        <v>26</v>
      </c>
      <c r="D94" s="54" t="s">
        <v>242</v>
      </c>
      <c r="E94" s="54">
        <v>2015</v>
      </c>
      <c r="F94" s="54" t="s">
        <v>44</v>
      </c>
      <c r="G94" s="54" t="s">
        <v>473</v>
      </c>
      <c r="H94" s="54">
        <v>3</v>
      </c>
      <c r="I94" s="54" t="s">
        <v>470</v>
      </c>
      <c r="J94" s="50">
        <v>42178</v>
      </c>
      <c r="K94" s="77">
        <v>42178</v>
      </c>
      <c r="L94" s="77">
        <v>42184</v>
      </c>
      <c r="M94" s="50" t="s">
        <v>184</v>
      </c>
      <c r="N94" s="77"/>
      <c r="O94" s="77"/>
      <c r="P94" s="77"/>
      <c r="Q94" s="78" t="s">
        <v>474</v>
      </c>
    </row>
    <row r="95" spans="1:17" ht="25.5" x14ac:dyDescent="0.25">
      <c r="A95" s="54" t="s">
        <v>475</v>
      </c>
      <c r="B95" s="50"/>
      <c r="C95" s="54" t="s">
        <v>26</v>
      </c>
      <c r="D95" s="54" t="s">
        <v>242</v>
      </c>
      <c r="E95" s="54">
        <v>2016</v>
      </c>
      <c r="F95" s="54" t="s">
        <v>44</v>
      </c>
      <c r="G95" s="54" t="s">
        <v>473</v>
      </c>
      <c r="H95" s="54">
        <v>3</v>
      </c>
      <c r="I95" s="54" t="s">
        <v>272</v>
      </c>
      <c r="J95" s="50">
        <v>42551</v>
      </c>
      <c r="K95" s="77">
        <v>42541</v>
      </c>
      <c r="L95" s="77">
        <v>43207</v>
      </c>
      <c r="M95" s="50" t="s">
        <v>184</v>
      </c>
      <c r="N95" s="77"/>
      <c r="O95" s="77"/>
      <c r="P95" s="77"/>
      <c r="Q95" s="78" t="s">
        <v>476</v>
      </c>
    </row>
    <row r="96" spans="1:17" ht="89.25" x14ac:dyDescent="0.25">
      <c r="A96" s="54" t="s">
        <v>477</v>
      </c>
      <c r="B96" s="50"/>
      <c r="C96" s="54" t="s">
        <v>26</v>
      </c>
      <c r="D96" s="54" t="s">
        <v>242</v>
      </c>
      <c r="E96" s="54">
        <v>2017</v>
      </c>
      <c r="F96" s="54" t="s">
        <v>44</v>
      </c>
      <c r="G96" s="54" t="s">
        <v>478</v>
      </c>
      <c r="H96" s="54">
        <v>2</v>
      </c>
      <c r="I96" s="54" t="s">
        <v>272</v>
      </c>
      <c r="J96" s="50">
        <v>43089</v>
      </c>
      <c r="K96" s="77">
        <v>43089</v>
      </c>
      <c r="L96" s="77">
        <v>43207</v>
      </c>
      <c r="M96" s="50" t="s">
        <v>184</v>
      </c>
      <c r="N96" s="77"/>
      <c r="O96" s="77"/>
      <c r="P96" s="77"/>
      <c r="Q96" s="78" t="s">
        <v>479</v>
      </c>
    </row>
    <row r="97" spans="1:17" ht="25.5" x14ac:dyDescent="0.25">
      <c r="A97" s="54" t="s">
        <v>480</v>
      </c>
      <c r="B97" s="50"/>
      <c r="C97" s="54" t="s">
        <v>26</v>
      </c>
      <c r="D97" s="54" t="s">
        <v>242</v>
      </c>
      <c r="E97" s="54">
        <v>2018</v>
      </c>
      <c r="F97" s="54" t="s">
        <v>44</v>
      </c>
      <c r="G97" s="54" t="s">
        <v>481</v>
      </c>
      <c r="H97" s="54">
        <v>2</v>
      </c>
      <c r="I97" s="54" t="s">
        <v>272</v>
      </c>
      <c r="J97" s="50">
        <v>43234</v>
      </c>
      <c r="K97" s="77">
        <v>43234</v>
      </c>
      <c r="L97" s="77">
        <v>43263</v>
      </c>
      <c r="M97" s="50" t="s">
        <v>162</v>
      </c>
      <c r="N97" s="77"/>
      <c r="O97" s="77"/>
      <c r="P97" s="77"/>
      <c r="Q97" s="78" t="s">
        <v>482</v>
      </c>
    </row>
    <row r="98" spans="1:17" ht="51" x14ac:dyDescent="0.25">
      <c r="A98" s="54" t="s">
        <v>483</v>
      </c>
      <c r="B98" s="50"/>
      <c r="C98" s="54" t="s">
        <v>18</v>
      </c>
      <c r="D98" s="54" t="s">
        <v>484</v>
      </c>
      <c r="E98" s="54">
        <v>2016</v>
      </c>
      <c r="F98" s="54" t="s">
        <v>44</v>
      </c>
      <c r="G98" s="54" t="s">
        <v>485</v>
      </c>
      <c r="H98" s="54">
        <v>12</v>
      </c>
      <c r="I98" s="54" t="s">
        <v>272</v>
      </c>
      <c r="J98" s="50">
        <v>42647</v>
      </c>
      <c r="K98" s="77">
        <v>42647</v>
      </c>
      <c r="L98" s="77">
        <v>42664</v>
      </c>
      <c r="M98" s="50" t="s">
        <v>184</v>
      </c>
      <c r="N98" s="77"/>
      <c r="O98" s="77"/>
      <c r="P98" s="77"/>
      <c r="Q98" s="78"/>
    </row>
    <row r="99" spans="1:17" ht="51" x14ac:dyDescent="0.25">
      <c r="A99" s="54" t="s">
        <v>486</v>
      </c>
      <c r="B99" s="50"/>
      <c r="C99" s="54" t="s">
        <v>18</v>
      </c>
      <c r="D99" s="54" t="s">
        <v>484</v>
      </c>
      <c r="E99" s="54">
        <v>2017</v>
      </c>
      <c r="F99" s="54" t="s">
        <v>44</v>
      </c>
      <c r="G99" s="54" t="s">
        <v>485</v>
      </c>
      <c r="H99" s="54">
        <v>12</v>
      </c>
      <c r="I99" s="54" t="s">
        <v>272</v>
      </c>
      <c r="J99" s="50">
        <v>43100</v>
      </c>
      <c r="K99" s="77">
        <v>43088</v>
      </c>
      <c r="L99" s="77">
        <v>43115</v>
      </c>
      <c r="M99" s="50" t="s">
        <v>184</v>
      </c>
      <c r="N99" s="77"/>
      <c r="O99" s="77"/>
      <c r="P99" s="77"/>
      <c r="Q99" s="78"/>
    </row>
    <row r="100" spans="1:17" ht="51" x14ac:dyDescent="0.25">
      <c r="A100" s="54" t="s">
        <v>487</v>
      </c>
      <c r="B100" s="50"/>
      <c r="C100" s="54" t="s">
        <v>18</v>
      </c>
      <c r="D100" s="54" t="s">
        <v>484</v>
      </c>
      <c r="E100" s="54">
        <v>2018</v>
      </c>
      <c r="F100" s="54" t="s">
        <v>44</v>
      </c>
      <c r="G100" s="54" t="s">
        <v>488</v>
      </c>
      <c r="H100" s="54">
        <v>11</v>
      </c>
      <c r="I100" s="54" t="s">
        <v>272</v>
      </c>
      <c r="J100" s="50">
        <v>43325</v>
      </c>
      <c r="K100" s="77">
        <v>43312</v>
      </c>
      <c r="L100" s="77">
        <v>43319</v>
      </c>
      <c r="M100" s="50" t="s">
        <v>162</v>
      </c>
      <c r="N100" s="77"/>
      <c r="O100" s="77"/>
      <c r="P100" s="77"/>
      <c r="Q100" s="78"/>
    </row>
    <row r="101" spans="1:17" ht="25.5" x14ac:dyDescent="0.25">
      <c r="A101" s="54" t="s">
        <v>489</v>
      </c>
      <c r="B101" s="50"/>
      <c r="C101" s="54" t="s">
        <v>31</v>
      </c>
      <c r="D101" s="54" t="s">
        <v>250</v>
      </c>
      <c r="E101" s="54">
        <v>2015</v>
      </c>
      <c r="F101" s="54" t="s">
        <v>44</v>
      </c>
      <c r="G101" s="54" t="s">
        <v>366</v>
      </c>
      <c r="H101" s="54">
        <v>6</v>
      </c>
      <c r="I101" s="54" t="s">
        <v>344</v>
      </c>
      <c r="J101" s="50">
        <v>42736</v>
      </c>
      <c r="K101" s="77">
        <v>42331</v>
      </c>
      <c r="L101" s="77">
        <v>42367</v>
      </c>
      <c r="M101" s="50" t="s">
        <v>184</v>
      </c>
      <c r="N101" s="77"/>
      <c r="O101" s="77"/>
      <c r="P101" s="77"/>
      <c r="Q101" s="78"/>
    </row>
    <row r="102" spans="1:17" ht="38.25" x14ac:dyDescent="0.25">
      <c r="A102" s="54" t="s">
        <v>490</v>
      </c>
      <c r="B102" s="50"/>
      <c r="C102" s="54" t="s">
        <v>31</v>
      </c>
      <c r="D102" s="54" t="s">
        <v>250</v>
      </c>
      <c r="E102" s="54">
        <v>2016</v>
      </c>
      <c r="F102" s="54" t="s">
        <v>44</v>
      </c>
      <c r="G102" s="54" t="s">
        <v>491</v>
      </c>
      <c r="H102" s="54">
        <v>6</v>
      </c>
      <c r="I102" s="54" t="s">
        <v>272</v>
      </c>
      <c r="J102" s="50">
        <v>43101</v>
      </c>
      <c r="K102" s="77">
        <v>42551</v>
      </c>
      <c r="L102" s="77">
        <v>42552</v>
      </c>
      <c r="M102" s="50" t="s">
        <v>184</v>
      </c>
      <c r="N102" s="77"/>
      <c r="O102" s="77"/>
      <c r="P102" s="77"/>
      <c r="Q102" s="78" t="s">
        <v>492</v>
      </c>
    </row>
    <row r="103" spans="1:17" ht="25.5" x14ac:dyDescent="0.25">
      <c r="A103" s="54" t="s">
        <v>493</v>
      </c>
      <c r="B103" s="50"/>
      <c r="C103" s="54" t="s">
        <v>31</v>
      </c>
      <c r="D103" s="54" t="s">
        <v>250</v>
      </c>
      <c r="E103" s="54">
        <v>2016</v>
      </c>
      <c r="F103" s="54" t="s">
        <v>44</v>
      </c>
      <c r="G103" s="54" t="s">
        <v>276</v>
      </c>
      <c r="H103" s="54">
        <v>6</v>
      </c>
      <c r="I103" s="54" t="s">
        <v>272</v>
      </c>
      <c r="J103" s="50">
        <v>43101</v>
      </c>
      <c r="K103" s="77">
        <v>42668</v>
      </c>
      <c r="L103" s="77">
        <v>42676</v>
      </c>
      <c r="M103" s="50" t="s">
        <v>184</v>
      </c>
      <c r="N103" s="77"/>
      <c r="O103" s="77"/>
      <c r="P103" s="77"/>
      <c r="Q103" s="78"/>
    </row>
    <row r="104" spans="1:17" ht="25.5" x14ac:dyDescent="0.25">
      <c r="A104" s="54" t="s">
        <v>494</v>
      </c>
      <c r="B104" s="50"/>
      <c r="C104" s="54" t="s">
        <v>31</v>
      </c>
      <c r="D104" s="54" t="s">
        <v>250</v>
      </c>
      <c r="E104" s="54">
        <v>2017</v>
      </c>
      <c r="F104" s="54" t="s">
        <v>44</v>
      </c>
      <c r="G104" s="54" t="s">
        <v>366</v>
      </c>
      <c r="H104" s="54">
        <v>6</v>
      </c>
      <c r="I104" s="54" t="s">
        <v>272</v>
      </c>
      <c r="J104" s="50">
        <v>43101</v>
      </c>
      <c r="K104" s="77">
        <v>43100</v>
      </c>
      <c r="L104" s="77">
        <v>43068</v>
      </c>
      <c r="M104" s="50" t="s">
        <v>184</v>
      </c>
      <c r="N104" s="77"/>
      <c r="O104" s="77"/>
      <c r="P104" s="77"/>
      <c r="Q104" s="78" t="s">
        <v>495</v>
      </c>
    </row>
    <row r="105" spans="1:17" ht="25.5" x14ac:dyDescent="0.25">
      <c r="A105" s="54" t="s">
        <v>496</v>
      </c>
      <c r="B105" s="50"/>
      <c r="C105" s="54" t="s">
        <v>31</v>
      </c>
      <c r="D105" s="54" t="s">
        <v>250</v>
      </c>
      <c r="E105" s="54">
        <v>2018</v>
      </c>
      <c r="F105" s="54" t="s">
        <v>44</v>
      </c>
      <c r="G105" s="54" t="s">
        <v>366</v>
      </c>
      <c r="H105" s="54">
        <v>6</v>
      </c>
      <c r="I105" s="54" t="s">
        <v>272</v>
      </c>
      <c r="J105" s="50">
        <v>43466</v>
      </c>
      <c r="K105" s="77">
        <v>43389</v>
      </c>
      <c r="L105" s="77">
        <v>43403</v>
      </c>
      <c r="M105" s="50" t="s">
        <v>162</v>
      </c>
      <c r="N105" s="77"/>
      <c r="O105" s="77"/>
      <c r="P105" s="77"/>
      <c r="Q105" s="78"/>
    </row>
    <row r="106" spans="1:17" ht="25.5" x14ac:dyDescent="0.25">
      <c r="A106" s="54" t="s">
        <v>497</v>
      </c>
      <c r="B106" s="50"/>
      <c r="C106" s="54" t="s">
        <v>28</v>
      </c>
      <c r="D106" s="54" t="s">
        <v>254</v>
      </c>
      <c r="E106" s="54">
        <v>2015</v>
      </c>
      <c r="F106" s="54" t="s">
        <v>44</v>
      </c>
      <c r="G106" s="54" t="s">
        <v>498</v>
      </c>
      <c r="H106" s="54">
        <v>9</v>
      </c>
      <c r="I106" s="54" t="s">
        <v>344</v>
      </c>
      <c r="J106" s="50">
        <v>42370</v>
      </c>
      <c r="K106" s="77"/>
      <c r="L106" s="77">
        <v>42335</v>
      </c>
      <c r="M106" s="50" t="s">
        <v>184</v>
      </c>
      <c r="N106" s="77"/>
      <c r="O106" s="77"/>
      <c r="P106" s="77"/>
      <c r="Q106" s="78"/>
    </row>
    <row r="107" spans="1:17" ht="38.25" x14ac:dyDescent="0.25">
      <c r="A107" s="54" t="s">
        <v>499</v>
      </c>
      <c r="B107" s="50"/>
      <c r="C107" s="54" t="s">
        <v>28</v>
      </c>
      <c r="D107" s="54" t="s">
        <v>254</v>
      </c>
      <c r="E107" s="54">
        <v>2016</v>
      </c>
      <c r="F107" s="54" t="s">
        <v>44</v>
      </c>
      <c r="G107" s="54" t="s">
        <v>500</v>
      </c>
      <c r="H107" s="54">
        <v>11</v>
      </c>
      <c r="I107" s="54" t="s">
        <v>272</v>
      </c>
      <c r="J107" s="50">
        <v>42795</v>
      </c>
      <c r="K107" s="77">
        <v>42717</v>
      </c>
      <c r="L107" s="77">
        <v>42723</v>
      </c>
      <c r="M107" s="50" t="s">
        <v>184</v>
      </c>
      <c r="N107" s="77"/>
      <c r="O107" s="77"/>
      <c r="P107" s="77"/>
      <c r="Q107" s="78"/>
    </row>
    <row r="108" spans="1:17" ht="38.25" x14ac:dyDescent="0.25">
      <c r="A108" s="54" t="s">
        <v>501</v>
      </c>
      <c r="B108" s="50"/>
      <c r="C108" s="54" t="s">
        <v>28</v>
      </c>
      <c r="D108" s="54" t="s">
        <v>502</v>
      </c>
      <c r="E108" s="54">
        <v>2017</v>
      </c>
      <c r="F108" s="54" t="s">
        <v>44</v>
      </c>
      <c r="G108" s="54" t="s">
        <v>503</v>
      </c>
      <c r="H108" s="54">
        <v>9</v>
      </c>
      <c r="I108" s="54" t="s">
        <v>272</v>
      </c>
      <c r="J108" s="50">
        <v>43101</v>
      </c>
      <c r="K108" s="77">
        <v>43017</v>
      </c>
      <c r="L108" s="77">
        <v>43026</v>
      </c>
      <c r="M108" s="50" t="s">
        <v>184</v>
      </c>
      <c r="N108" s="77"/>
      <c r="O108" s="77"/>
      <c r="P108" s="77"/>
      <c r="Q108" s="78"/>
    </row>
    <row r="109" spans="1:17" ht="38.25" x14ac:dyDescent="0.25">
      <c r="A109" s="54" t="s">
        <v>504</v>
      </c>
      <c r="B109" s="50"/>
      <c r="C109" s="54" t="s">
        <v>28</v>
      </c>
      <c r="D109" s="54" t="s">
        <v>502</v>
      </c>
      <c r="E109" s="54">
        <v>2018</v>
      </c>
      <c r="F109" s="54" t="s">
        <v>44</v>
      </c>
      <c r="G109" s="54" t="s">
        <v>503</v>
      </c>
      <c r="H109" s="54">
        <v>9</v>
      </c>
      <c r="I109" s="54" t="s">
        <v>272</v>
      </c>
      <c r="J109" s="50">
        <v>43466</v>
      </c>
      <c r="K109" s="77">
        <v>43367</v>
      </c>
      <c r="L109" s="77">
        <v>43392</v>
      </c>
      <c r="M109" s="50" t="s">
        <v>162</v>
      </c>
      <c r="N109" s="77"/>
      <c r="O109" s="77"/>
      <c r="P109" s="77"/>
      <c r="Q109" s="78"/>
    </row>
    <row r="110" spans="1:17" ht="25.5" x14ac:dyDescent="0.25">
      <c r="A110" s="54" t="s">
        <v>505</v>
      </c>
      <c r="B110" s="50"/>
      <c r="C110" s="54" t="s">
        <v>19</v>
      </c>
      <c r="D110" s="54" t="s">
        <v>257</v>
      </c>
      <c r="E110" s="54">
        <v>2015</v>
      </c>
      <c r="F110" s="54" t="s">
        <v>44</v>
      </c>
      <c r="G110" s="54" t="s">
        <v>506</v>
      </c>
      <c r="H110" s="54">
        <v>5</v>
      </c>
      <c r="I110" s="54" t="s">
        <v>507</v>
      </c>
      <c r="J110" s="50">
        <v>42370</v>
      </c>
      <c r="K110" s="77"/>
      <c r="L110" s="77">
        <v>42124</v>
      </c>
      <c r="M110" s="50" t="s">
        <v>184</v>
      </c>
      <c r="N110" s="77"/>
      <c r="O110" s="77"/>
      <c r="P110" s="77"/>
      <c r="Q110" s="78"/>
    </row>
    <row r="111" spans="1:17" ht="25.5" x14ac:dyDescent="0.25">
      <c r="A111" s="54" t="s">
        <v>508</v>
      </c>
      <c r="B111" s="50"/>
      <c r="C111" s="54" t="s">
        <v>19</v>
      </c>
      <c r="D111" s="54" t="s">
        <v>257</v>
      </c>
      <c r="E111" s="54">
        <v>2016</v>
      </c>
      <c r="F111" s="54" t="s">
        <v>44</v>
      </c>
      <c r="G111" s="54" t="s">
        <v>509</v>
      </c>
      <c r="H111" s="54">
        <v>5</v>
      </c>
      <c r="I111" s="54" t="s">
        <v>507</v>
      </c>
      <c r="J111" s="50">
        <v>42736</v>
      </c>
      <c r="K111" s="77">
        <v>42514</v>
      </c>
      <c r="L111" s="77">
        <v>42489</v>
      </c>
      <c r="M111" s="50" t="s">
        <v>184</v>
      </c>
      <c r="N111" s="77"/>
      <c r="O111" s="77"/>
      <c r="P111" s="77"/>
      <c r="Q111" s="78" t="s">
        <v>510</v>
      </c>
    </row>
    <row r="112" spans="1:17" ht="25.5" x14ac:dyDescent="0.25">
      <c r="A112" s="54" t="s">
        <v>511</v>
      </c>
      <c r="B112" s="50"/>
      <c r="C112" s="54" t="s">
        <v>19</v>
      </c>
      <c r="D112" s="54" t="s">
        <v>257</v>
      </c>
      <c r="E112" s="54">
        <v>2017</v>
      </c>
      <c r="F112" s="54" t="s">
        <v>44</v>
      </c>
      <c r="G112" s="54" t="s">
        <v>512</v>
      </c>
      <c r="H112" s="54">
        <v>5</v>
      </c>
      <c r="I112" s="54" t="s">
        <v>272</v>
      </c>
      <c r="J112" s="50">
        <v>43101</v>
      </c>
      <c r="K112" s="77">
        <v>42885</v>
      </c>
      <c r="L112" s="77">
        <v>42853</v>
      </c>
      <c r="M112" s="50" t="s">
        <v>184</v>
      </c>
      <c r="N112" s="77"/>
      <c r="O112" s="77"/>
      <c r="P112" s="77"/>
      <c r="Q112" s="78"/>
    </row>
    <row r="113" spans="1:17" ht="25.5" x14ac:dyDescent="0.25">
      <c r="A113" s="54" t="s">
        <v>513</v>
      </c>
      <c r="B113" s="50"/>
      <c r="C113" s="54" t="s">
        <v>19</v>
      </c>
      <c r="D113" s="54" t="s">
        <v>257</v>
      </c>
      <c r="E113" s="54">
        <v>2018</v>
      </c>
      <c r="F113" s="54" t="s">
        <v>44</v>
      </c>
      <c r="G113" s="54" t="s">
        <v>512</v>
      </c>
      <c r="H113" s="54">
        <v>5</v>
      </c>
      <c r="I113" s="54" t="s">
        <v>272</v>
      </c>
      <c r="J113" s="50">
        <v>43466</v>
      </c>
      <c r="K113" s="77">
        <v>43249</v>
      </c>
      <c r="L113" s="77">
        <v>43216</v>
      </c>
      <c r="M113" s="50" t="s">
        <v>162</v>
      </c>
      <c r="N113" s="77"/>
      <c r="O113" s="77"/>
      <c r="P113" s="77"/>
      <c r="Q113" s="78"/>
    </row>
    <row r="114" spans="1:17" ht="25.5" x14ac:dyDescent="0.25">
      <c r="A114" s="54" t="s">
        <v>514</v>
      </c>
      <c r="B114" s="50"/>
      <c r="C114" s="54" t="s">
        <v>20</v>
      </c>
      <c r="D114" s="54" t="s">
        <v>261</v>
      </c>
      <c r="E114" s="54">
        <v>2015</v>
      </c>
      <c r="F114" s="54" t="s">
        <v>44</v>
      </c>
      <c r="G114" s="54" t="s">
        <v>391</v>
      </c>
      <c r="H114" s="54">
        <v>8</v>
      </c>
      <c r="I114" s="54" t="s">
        <v>344</v>
      </c>
      <c r="J114" s="50">
        <v>43466</v>
      </c>
      <c r="K114" s="77">
        <v>42346</v>
      </c>
      <c r="L114" s="77">
        <v>42382</v>
      </c>
      <c r="M114" s="50" t="s">
        <v>184</v>
      </c>
      <c r="N114" s="77"/>
      <c r="O114" s="77"/>
      <c r="P114" s="77"/>
      <c r="Q114" s="78"/>
    </row>
    <row r="115" spans="1:17" ht="25.5" x14ac:dyDescent="0.25">
      <c r="A115" s="54" t="s">
        <v>515</v>
      </c>
      <c r="B115" s="50"/>
      <c r="C115" s="54" t="s">
        <v>20</v>
      </c>
      <c r="D115" s="54" t="s">
        <v>261</v>
      </c>
      <c r="E115" s="54">
        <v>2016</v>
      </c>
      <c r="F115" s="54" t="s">
        <v>44</v>
      </c>
      <c r="G115" s="54" t="s">
        <v>516</v>
      </c>
      <c r="H115" s="54">
        <v>8</v>
      </c>
      <c r="I115" s="54" t="s">
        <v>272</v>
      </c>
      <c r="J115" s="50">
        <v>42736</v>
      </c>
      <c r="K115" s="77">
        <v>42696</v>
      </c>
      <c r="L115" s="77">
        <v>42682</v>
      </c>
      <c r="M115" s="50" t="s">
        <v>184</v>
      </c>
      <c r="N115" s="77"/>
      <c r="O115" s="77"/>
      <c r="P115" s="77"/>
      <c r="Q115" s="78" t="s">
        <v>517</v>
      </c>
    </row>
    <row r="116" spans="1:17" ht="25.5" x14ac:dyDescent="0.25">
      <c r="A116" s="54" t="s">
        <v>518</v>
      </c>
      <c r="B116" s="50"/>
      <c r="C116" s="54" t="s">
        <v>20</v>
      </c>
      <c r="D116" s="54" t="s">
        <v>261</v>
      </c>
      <c r="E116" s="54">
        <v>2017</v>
      </c>
      <c r="F116" s="54" t="s">
        <v>44</v>
      </c>
      <c r="G116" s="54" t="s">
        <v>402</v>
      </c>
      <c r="H116" s="54">
        <v>7</v>
      </c>
      <c r="I116" s="54" t="s">
        <v>272</v>
      </c>
      <c r="J116" s="50">
        <v>43101</v>
      </c>
      <c r="K116" s="77">
        <v>43066</v>
      </c>
      <c r="L116" s="77">
        <v>43018</v>
      </c>
      <c r="M116" s="50" t="s">
        <v>184</v>
      </c>
      <c r="N116" s="77"/>
      <c r="O116" s="77"/>
      <c r="P116" s="77"/>
      <c r="Q116" s="78"/>
    </row>
    <row r="117" spans="1:17" ht="25.5" x14ac:dyDescent="0.25">
      <c r="A117" s="54" t="s">
        <v>519</v>
      </c>
      <c r="B117" s="50"/>
      <c r="C117" s="54" t="s">
        <v>20</v>
      </c>
      <c r="D117" s="54" t="s">
        <v>261</v>
      </c>
      <c r="E117" s="54">
        <v>2018</v>
      </c>
      <c r="F117" s="54" t="s">
        <v>44</v>
      </c>
      <c r="G117" s="54" t="s">
        <v>366</v>
      </c>
      <c r="H117" s="54">
        <v>6</v>
      </c>
      <c r="I117" s="54" t="s">
        <v>272</v>
      </c>
      <c r="J117" s="50">
        <v>43466</v>
      </c>
      <c r="K117" s="77">
        <v>43431</v>
      </c>
      <c r="L117" s="77">
        <v>43432</v>
      </c>
      <c r="M117" s="50" t="s">
        <v>162</v>
      </c>
      <c r="N117" s="77"/>
      <c r="O117" s="77"/>
      <c r="P117" s="77"/>
      <c r="Q117" s="78" t="s">
        <v>520</v>
      </c>
    </row>
    <row r="118" spans="1:17" ht="25.5" x14ac:dyDescent="0.25">
      <c r="A118" s="54" t="s">
        <v>521</v>
      </c>
      <c r="B118" s="50"/>
      <c r="C118" s="54" t="s">
        <v>30</v>
      </c>
      <c r="D118" s="54" t="s">
        <v>263</v>
      </c>
      <c r="E118" s="54">
        <v>2015</v>
      </c>
      <c r="F118" s="54" t="s">
        <v>44</v>
      </c>
      <c r="G118" s="54" t="s">
        <v>366</v>
      </c>
      <c r="H118" s="54">
        <v>6</v>
      </c>
      <c r="I118" s="54" t="s">
        <v>344</v>
      </c>
      <c r="J118" s="50">
        <v>42370</v>
      </c>
      <c r="K118" s="77">
        <v>42333</v>
      </c>
      <c r="L118" s="77">
        <v>42332</v>
      </c>
      <c r="M118" s="50" t="s">
        <v>184</v>
      </c>
      <c r="N118" s="77"/>
      <c r="O118" s="77"/>
      <c r="P118" s="77"/>
      <c r="Q118" s="78"/>
    </row>
    <row r="119" spans="1:17" ht="38.25" x14ac:dyDescent="0.25">
      <c r="A119" s="54" t="s">
        <v>522</v>
      </c>
      <c r="B119" s="50"/>
      <c r="C119" s="54" t="s">
        <v>30</v>
      </c>
      <c r="D119" s="54" t="s">
        <v>263</v>
      </c>
      <c r="E119" s="54">
        <v>2016</v>
      </c>
      <c r="F119" s="54" t="s">
        <v>44</v>
      </c>
      <c r="G119" s="54" t="s">
        <v>523</v>
      </c>
      <c r="H119" s="54">
        <v>6</v>
      </c>
      <c r="I119" s="54" t="s">
        <v>272</v>
      </c>
      <c r="J119" s="50">
        <v>42736</v>
      </c>
      <c r="K119" s="77">
        <v>42669</v>
      </c>
      <c r="L119" s="77">
        <v>42650</v>
      </c>
      <c r="M119" s="50" t="s">
        <v>184</v>
      </c>
      <c r="N119" s="77"/>
      <c r="O119" s="77"/>
      <c r="P119" s="77"/>
      <c r="Q119" s="78" t="s">
        <v>524</v>
      </c>
    </row>
    <row r="120" spans="1:17" ht="25.5" x14ac:dyDescent="0.25">
      <c r="A120" s="54" t="s">
        <v>525</v>
      </c>
      <c r="B120" s="50"/>
      <c r="C120" s="54" t="s">
        <v>30</v>
      </c>
      <c r="D120" s="54" t="s">
        <v>263</v>
      </c>
      <c r="E120" s="54">
        <v>2017</v>
      </c>
      <c r="F120" s="54" t="s">
        <v>44</v>
      </c>
      <c r="G120" s="54" t="s">
        <v>526</v>
      </c>
      <c r="H120" s="54">
        <v>5</v>
      </c>
      <c r="I120" s="54" t="s">
        <v>272</v>
      </c>
      <c r="J120" s="50">
        <v>43101</v>
      </c>
      <c r="K120" s="77">
        <v>43062</v>
      </c>
      <c r="L120" s="77">
        <v>43031</v>
      </c>
      <c r="M120" s="50" t="s">
        <v>184</v>
      </c>
      <c r="N120" s="77"/>
      <c r="O120" s="77"/>
      <c r="P120" s="77"/>
      <c r="Q120" s="78" t="s">
        <v>527</v>
      </c>
    </row>
    <row r="121" spans="1:17" ht="25.5" x14ac:dyDescent="0.25">
      <c r="A121" s="54" t="s">
        <v>528</v>
      </c>
      <c r="B121" s="50"/>
      <c r="C121" s="54" t="s">
        <v>30</v>
      </c>
      <c r="D121" s="54" t="s">
        <v>263</v>
      </c>
      <c r="E121" s="54">
        <v>2018</v>
      </c>
      <c r="F121" s="54" t="s">
        <v>44</v>
      </c>
      <c r="G121" s="54" t="s">
        <v>461</v>
      </c>
      <c r="H121" s="54">
        <v>5</v>
      </c>
      <c r="I121" s="54" t="s">
        <v>272</v>
      </c>
      <c r="J121" s="50">
        <v>43466</v>
      </c>
      <c r="K121" s="77">
        <v>43424</v>
      </c>
      <c r="L121" s="77">
        <v>43392</v>
      </c>
      <c r="M121" s="50" t="s">
        <v>162</v>
      </c>
      <c r="N121" s="77"/>
      <c r="O121" s="77"/>
      <c r="P121" s="77"/>
      <c r="Q121" s="78" t="s">
        <v>529</v>
      </c>
    </row>
    <row r="122" spans="1:17" ht="51" x14ac:dyDescent="0.25">
      <c r="A122" s="54" t="s">
        <v>530</v>
      </c>
      <c r="B122" s="50"/>
      <c r="C122" s="54" t="s">
        <v>21</v>
      </c>
      <c r="D122" s="54" t="s">
        <v>265</v>
      </c>
      <c r="E122" s="54">
        <v>2015</v>
      </c>
      <c r="F122" s="54" t="s">
        <v>44</v>
      </c>
      <c r="G122" s="54" t="s">
        <v>531</v>
      </c>
      <c r="H122" s="54">
        <v>4</v>
      </c>
      <c r="I122" s="54" t="s">
        <v>344</v>
      </c>
      <c r="J122" s="50">
        <v>42370</v>
      </c>
      <c r="K122" s="77">
        <v>42289</v>
      </c>
      <c r="L122" s="77">
        <v>42291</v>
      </c>
      <c r="M122" s="50" t="s">
        <v>184</v>
      </c>
      <c r="N122" s="77"/>
      <c r="O122" s="77"/>
      <c r="P122" s="77"/>
      <c r="Q122" s="78" t="s">
        <v>532</v>
      </c>
    </row>
    <row r="123" spans="1:17" ht="38.25" x14ac:dyDescent="0.25">
      <c r="A123" s="54" t="s">
        <v>533</v>
      </c>
      <c r="B123" s="50"/>
      <c r="C123" s="54" t="s">
        <v>21</v>
      </c>
      <c r="D123" s="54" t="s">
        <v>265</v>
      </c>
      <c r="E123" s="54">
        <v>2017</v>
      </c>
      <c r="F123" s="54" t="s">
        <v>44</v>
      </c>
      <c r="G123" s="54" t="s">
        <v>534</v>
      </c>
      <c r="H123" s="54">
        <v>4</v>
      </c>
      <c r="I123" s="54" t="s">
        <v>272</v>
      </c>
      <c r="J123" s="50">
        <v>43101</v>
      </c>
      <c r="K123" s="77">
        <v>42919</v>
      </c>
      <c r="L123" s="77">
        <v>43090</v>
      </c>
      <c r="M123" s="50" t="s">
        <v>184</v>
      </c>
      <c r="N123" s="77"/>
      <c r="O123" s="77"/>
      <c r="P123" s="77"/>
      <c r="Q123" s="78"/>
    </row>
    <row r="124" spans="1:17" ht="38.25" x14ac:dyDescent="0.25">
      <c r="A124" s="54" t="s">
        <v>535</v>
      </c>
      <c r="B124" s="50"/>
      <c r="C124" s="54" t="s">
        <v>21</v>
      </c>
      <c r="D124" s="54" t="s">
        <v>265</v>
      </c>
      <c r="E124" s="54">
        <v>2018</v>
      </c>
      <c r="F124" s="54" t="s">
        <v>44</v>
      </c>
      <c r="G124" s="54" t="s">
        <v>536</v>
      </c>
      <c r="H124" s="54">
        <v>4</v>
      </c>
      <c r="I124" s="54" t="s">
        <v>272</v>
      </c>
      <c r="J124" s="50">
        <v>43392</v>
      </c>
      <c r="K124" s="77">
        <v>43392</v>
      </c>
      <c r="L124" s="77">
        <v>43404</v>
      </c>
      <c r="M124" s="50" t="s">
        <v>162</v>
      </c>
      <c r="N124" s="77"/>
      <c r="O124" s="77"/>
      <c r="P124" s="77"/>
      <c r="Q124" s="78" t="s">
        <v>537</v>
      </c>
    </row>
    <row r="125" spans="1:17" ht="38.25" x14ac:dyDescent="0.25">
      <c r="A125" s="54" t="s">
        <v>538</v>
      </c>
      <c r="B125" s="50"/>
      <c r="C125" s="54" t="s">
        <v>48</v>
      </c>
      <c r="D125" s="54" t="s">
        <v>269</v>
      </c>
      <c r="E125" s="54">
        <v>2016</v>
      </c>
      <c r="F125" s="54" t="s">
        <v>44</v>
      </c>
      <c r="G125" s="54" t="s">
        <v>539</v>
      </c>
      <c r="H125" s="54">
        <v>16</v>
      </c>
      <c r="I125" s="54" t="s">
        <v>272</v>
      </c>
      <c r="J125" s="50">
        <v>42468</v>
      </c>
      <c r="K125" s="77">
        <v>42419</v>
      </c>
      <c r="L125" s="77">
        <v>42468</v>
      </c>
      <c r="M125" s="50" t="s">
        <v>184</v>
      </c>
      <c r="N125" s="77"/>
      <c r="O125" s="77"/>
      <c r="P125" s="77"/>
      <c r="Q125" s="78" t="s">
        <v>540</v>
      </c>
    </row>
    <row r="126" spans="1:17" ht="25.5" x14ac:dyDescent="0.25">
      <c r="A126" s="54" t="s">
        <v>541</v>
      </c>
      <c r="B126" s="50"/>
      <c r="C126" s="54" t="s">
        <v>48</v>
      </c>
      <c r="D126" s="54" t="s">
        <v>269</v>
      </c>
      <c r="E126" s="54">
        <v>2016</v>
      </c>
      <c r="F126" s="54" t="s">
        <v>44</v>
      </c>
      <c r="G126" s="54" t="s">
        <v>542</v>
      </c>
      <c r="H126" s="54">
        <v>16</v>
      </c>
      <c r="I126" s="54" t="s">
        <v>272</v>
      </c>
      <c r="J126" s="50">
        <v>42736</v>
      </c>
      <c r="K126" s="77">
        <v>42703</v>
      </c>
      <c r="L126" s="77">
        <v>42706</v>
      </c>
      <c r="M126" s="50" t="s">
        <v>184</v>
      </c>
      <c r="N126" s="77"/>
      <c r="O126" s="77"/>
      <c r="P126" s="77"/>
      <c r="Q126" s="78"/>
    </row>
    <row r="127" spans="1:17" ht="25.5" x14ac:dyDescent="0.25">
      <c r="A127" s="54" t="s">
        <v>543</v>
      </c>
      <c r="B127" s="50"/>
      <c r="C127" s="54" t="s">
        <v>48</v>
      </c>
      <c r="D127" s="54" t="s">
        <v>269</v>
      </c>
      <c r="E127" s="54">
        <v>2017</v>
      </c>
      <c r="F127" s="54" t="s">
        <v>44</v>
      </c>
      <c r="G127" s="54" t="s">
        <v>542</v>
      </c>
      <c r="H127" s="54">
        <v>16</v>
      </c>
      <c r="I127" s="54" t="s">
        <v>272</v>
      </c>
      <c r="J127" s="50">
        <v>43101</v>
      </c>
      <c r="K127" s="77">
        <v>43069</v>
      </c>
      <c r="L127" s="77">
        <v>43070</v>
      </c>
      <c r="M127" s="50" t="s">
        <v>184</v>
      </c>
      <c r="N127" s="77"/>
      <c r="O127" s="77"/>
      <c r="P127" s="77"/>
      <c r="Q127" s="78" t="s">
        <v>544</v>
      </c>
    </row>
    <row r="128" spans="1:17" ht="25.5" x14ac:dyDescent="0.25">
      <c r="A128" s="54" t="s">
        <v>545</v>
      </c>
      <c r="B128" s="50"/>
      <c r="C128" s="54" t="s">
        <v>48</v>
      </c>
      <c r="D128" s="54" t="s">
        <v>269</v>
      </c>
      <c r="E128" s="54">
        <v>2018</v>
      </c>
      <c r="F128" s="54" t="s">
        <v>44</v>
      </c>
      <c r="G128" s="54" t="s">
        <v>546</v>
      </c>
      <c r="H128" s="54">
        <v>15</v>
      </c>
      <c r="I128" s="54" t="s">
        <v>272</v>
      </c>
      <c r="J128" s="50">
        <v>43466</v>
      </c>
      <c r="K128" s="77">
        <v>43405</v>
      </c>
      <c r="L128" s="77">
        <v>43433</v>
      </c>
      <c r="M128" s="50" t="s">
        <v>162</v>
      </c>
      <c r="N128" s="77"/>
      <c r="O128" s="77"/>
      <c r="P128" s="77"/>
      <c r="Q128" s="78" t="s">
        <v>544</v>
      </c>
    </row>
  </sheetData>
  <mergeCells count="2">
    <mergeCell ref="J4:L4"/>
    <mergeCell ref="N4:P4"/>
  </mergeCells>
  <hyperlinks>
    <hyperlink ref="A1" location="'Table of Contents'!A1" display="&lt; Table of Contents"/>
  </hyperlinks>
  <pageMargins left="0.7" right="0.7" top="0.75" bottom="0.75" header="0.3" footer="0.3"/>
  <pageSetup paperSize="9" scale="56" fitToHeight="0" orientation="landscape"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List!$F$5:$F$9</xm:f>
          </x14:formula1>
          <xm:sqref>F6:F128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3"/>
  <sheetViews>
    <sheetView zoomScaleNormal="100" workbookViewId="0">
      <selection activeCell="N22" sqref="N22"/>
    </sheetView>
  </sheetViews>
  <sheetFormatPr defaultRowHeight="15" x14ac:dyDescent="0.25"/>
  <cols>
    <col min="1" max="1" width="12.7109375" style="20" customWidth="1"/>
    <col min="2" max="2" width="11.7109375" bestFit="1" customWidth="1"/>
    <col min="3" max="3" width="15.7109375" style="20" customWidth="1"/>
    <col min="4" max="4" width="25.7109375" style="20" customWidth="1"/>
    <col min="5" max="6" width="12.7109375" style="20" customWidth="1"/>
    <col min="7" max="7" width="40.7109375" style="20" customWidth="1"/>
    <col min="8" max="8" width="15.7109375" style="20" customWidth="1"/>
    <col min="9" max="9" width="15.7109375" style="27" customWidth="1"/>
    <col min="10" max="10" width="17.7109375" style="57" customWidth="1"/>
    <col min="11" max="12" width="17.7109375" style="58" customWidth="1"/>
    <col min="13" max="14" width="12.7109375" style="12" customWidth="1"/>
    <col min="15" max="15" width="20.7109375" style="12" customWidth="1"/>
    <col min="16" max="16" width="20.7109375" style="58" customWidth="1"/>
    <col min="17" max="17" width="20.7109375" style="12" customWidth="1"/>
    <col min="18" max="18" width="50.7109375" style="20" customWidth="1"/>
    <col min="19" max="19" width="18.7109375" style="27" customWidth="1"/>
    <col min="20" max="20" width="19.7109375" style="27" customWidth="1"/>
    <col min="21" max="21" width="18.7109375" style="27" customWidth="1"/>
    <col min="23" max="16384" width="9.140625" style="20"/>
  </cols>
  <sheetData>
    <row r="1" spans="1:22" s="10" customFormat="1" ht="12.75" x14ac:dyDescent="0.25">
      <c r="A1" s="9" t="s">
        <v>69</v>
      </c>
      <c r="I1" s="26"/>
      <c r="J1" s="55"/>
      <c r="K1" s="55"/>
      <c r="L1" s="55"/>
      <c r="P1" s="55"/>
      <c r="S1" s="26"/>
      <c r="T1" s="26"/>
      <c r="U1" s="26"/>
    </row>
    <row r="2" spans="1:22" s="10" customFormat="1" ht="12.75" x14ac:dyDescent="0.25">
      <c r="A2" s="9"/>
      <c r="I2" s="26"/>
      <c r="J2" s="55"/>
      <c r="K2" s="55"/>
      <c r="L2" s="55"/>
      <c r="P2" s="55"/>
      <c r="S2" s="26"/>
      <c r="T2" s="26"/>
      <c r="U2" s="26"/>
    </row>
    <row r="3" spans="1:22" s="10" customFormat="1" ht="21" x14ac:dyDescent="0.25">
      <c r="A3" s="36" t="s">
        <v>70</v>
      </c>
      <c r="I3" s="26"/>
      <c r="J3" s="55"/>
      <c r="K3" s="55"/>
      <c r="L3" s="55"/>
      <c r="P3" s="55"/>
      <c r="S3" s="26"/>
      <c r="T3" s="26"/>
      <c r="U3" s="26"/>
    </row>
    <row r="4" spans="1:22" s="10" customFormat="1" ht="12.75" x14ac:dyDescent="0.25">
      <c r="A4" s="9"/>
      <c r="I4" s="26"/>
      <c r="J4" s="65" t="s">
        <v>137</v>
      </c>
      <c r="K4" s="66"/>
      <c r="L4" s="67"/>
      <c r="O4" s="62" t="s">
        <v>138</v>
      </c>
      <c r="P4" s="63"/>
      <c r="Q4" s="64"/>
      <c r="S4" s="59" t="s">
        <v>141</v>
      </c>
      <c r="T4" s="60"/>
      <c r="U4" s="61"/>
    </row>
    <row r="5" spans="1:22" ht="25.5" x14ac:dyDescent="0.25">
      <c r="A5" s="38" t="s">
        <v>146</v>
      </c>
      <c r="B5" s="51" t="s">
        <v>155</v>
      </c>
      <c r="C5" s="38" t="s">
        <v>0</v>
      </c>
      <c r="D5" s="38" t="s">
        <v>1</v>
      </c>
      <c r="E5" s="38" t="s">
        <v>53</v>
      </c>
      <c r="F5" s="38" t="s">
        <v>71</v>
      </c>
      <c r="G5" s="38" t="s">
        <v>55</v>
      </c>
      <c r="H5" s="38" t="s">
        <v>57</v>
      </c>
      <c r="I5" s="38" t="s">
        <v>124</v>
      </c>
      <c r="J5" s="56" t="s">
        <v>127</v>
      </c>
      <c r="K5" s="56" t="s">
        <v>126</v>
      </c>
      <c r="L5" s="56" t="s">
        <v>125</v>
      </c>
      <c r="M5" s="39" t="s">
        <v>56</v>
      </c>
      <c r="N5" s="39" t="s">
        <v>156</v>
      </c>
      <c r="O5" s="39" t="s">
        <v>132</v>
      </c>
      <c r="P5" s="56" t="s">
        <v>149</v>
      </c>
      <c r="Q5" s="39" t="s">
        <v>150</v>
      </c>
      <c r="R5" s="40" t="s">
        <v>129</v>
      </c>
      <c r="S5" s="38" t="s">
        <v>145</v>
      </c>
      <c r="T5" s="38" t="s">
        <v>139</v>
      </c>
      <c r="U5" s="38" t="s">
        <v>140</v>
      </c>
      <c r="V5" s="20"/>
    </row>
    <row r="6" spans="1:22" ht="51" x14ac:dyDescent="0.25">
      <c r="A6" s="54" t="s">
        <v>609</v>
      </c>
      <c r="B6" s="52"/>
      <c r="C6" s="54" t="s">
        <v>5</v>
      </c>
      <c r="D6" s="54" t="s">
        <v>159</v>
      </c>
      <c r="E6" s="54">
        <v>2015</v>
      </c>
      <c r="F6" s="54" t="s">
        <v>44</v>
      </c>
      <c r="G6" s="54" t="s">
        <v>610</v>
      </c>
      <c r="H6" s="54" t="s">
        <v>470</v>
      </c>
      <c r="I6" s="54" t="s">
        <v>611</v>
      </c>
      <c r="J6" s="81">
        <v>42370</v>
      </c>
      <c r="K6" s="81">
        <v>42325</v>
      </c>
      <c r="L6" s="81">
        <v>42326</v>
      </c>
      <c r="M6" s="71" t="s">
        <v>184</v>
      </c>
      <c r="N6" s="71"/>
      <c r="O6" s="71"/>
      <c r="P6" s="81"/>
      <c r="Q6" s="71"/>
      <c r="R6" s="79"/>
      <c r="S6" s="52"/>
      <c r="T6" s="52"/>
      <c r="U6" s="52"/>
      <c r="V6" s="20"/>
    </row>
    <row r="7" spans="1:22" ht="102" x14ac:dyDescent="0.25">
      <c r="A7" s="54" t="s">
        <v>612</v>
      </c>
      <c r="B7" s="80"/>
      <c r="C7" s="54" t="s">
        <v>5</v>
      </c>
      <c r="D7" s="54" t="s">
        <v>159</v>
      </c>
      <c r="E7" s="54">
        <v>2017</v>
      </c>
      <c r="F7" s="54" t="s">
        <v>44</v>
      </c>
      <c r="G7" s="54" t="s">
        <v>613</v>
      </c>
      <c r="H7" s="54" t="s">
        <v>470</v>
      </c>
      <c r="I7" s="50" t="s">
        <v>611</v>
      </c>
      <c r="J7" s="82">
        <v>43101</v>
      </c>
      <c r="K7" s="82">
        <v>43073</v>
      </c>
      <c r="L7" s="82">
        <v>43080</v>
      </c>
      <c r="M7" s="50" t="s">
        <v>184</v>
      </c>
      <c r="N7" s="50"/>
      <c r="O7" s="50"/>
      <c r="P7" s="82"/>
      <c r="Q7" s="50"/>
      <c r="R7" s="79"/>
      <c r="S7" s="52"/>
      <c r="T7" s="52"/>
      <c r="U7" s="52"/>
    </row>
    <row r="8" spans="1:22" ht="63.75" x14ac:dyDescent="0.25">
      <c r="A8" s="54" t="s">
        <v>614</v>
      </c>
      <c r="B8" s="80"/>
      <c r="C8" s="54" t="s">
        <v>5</v>
      </c>
      <c r="D8" s="54" t="s">
        <v>159</v>
      </c>
      <c r="E8" s="54">
        <v>2018</v>
      </c>
      <c r="F8" s="54" t="s">
        <v>49</v>
      </c>
      <c r="G8" s="54" t="s">
        <v>615</v>
      </c>
      <c r="H8" s="54" t="s">
        <v>470</v>
      </c>
      <c r="I8" s="50" t="s">
        <v>611</v>
      </c>
      <c r="J8" s="82">
        <v>43466</v>
      </c>
      <c r="K8" s="82">
        <v>43447</v>
      </c>
      <c r="L8" s="82">
        <v>43448</v>
      </c>
      <c r="M8" s="50" t="s">
        <v>162</v>
      </c>
      <c r="N8" s="50" t="s">
        <v>612</v>
      </c>
      <c r="O8" s="50"/>
      <c r="P8" s="82"/>
      <c r="Q8" s="50"/>
      <c r="R8" s="79" t="s">
        <v>616</v>
      </c>
      <c r="S8" s="52"/>
      <c r="T8" s="52"/>
      <c r="U8" s="52"/>
    </row>
    <row r="9" spans="1:22" ht="38.25" x14ac:dyDescent="0.25">
      <c r="A9" s="54" t="s">
        <v>617</v>
      </c>
      <c r="B9" s="80"/>
      <c r="C9" s="54" t="s">
        <v>27</v>
      </c>
      <c r="D9" s="54" t="s">
        <v>166</v>
      </c>
      <c r="E9" s="54">
        <v>2014</v>
      </c>
      <c r="F9" s="54" t="s">
        <v>49</v>
      </c>
      <c r="G9" s="54" t="s">
        <v>618</v>
      </c>
      <c r="H9" s="54" t="s">
        <v>470</v>
      </c>
      <c r="I9" s="50" t="s">
        <v>619</v>
      </c>
      <c r="J9" s="82">
        <v>41913</v>
      </c>
      <c r="K9" s="82">
        <v>41788</v>
      </c>
      <c r="L9" s="82">
        <v>41954</v>
      </c>
      <c r="M9" s="50" t="s">
        <v>184</v>
      </c>
      <c r="N9" s="50"/>
      <c r="O9" s="50"/>
      <c r="P9" s="82"/>
      <c r="Q9" s="50"/>
      <c r="R9" s="79" t="s">
        <v>620</v>
      </c>
      <c r="S9" s="52"/>
      <c r="T9" s="52"/>
      <c r="U9" s="52"/>
    </row>
    <row r="10" spans="1:22" ht="38.25" x14ac:dyDescent="0.25">
      <c r="A10" s="54" t="s">
        <v>621</v>
      </c>
      <c r="B10" s="80"/>
      <c r="C10" s="54" t="s">
        <v>27</v>
      </c>
      <c r="D10" s="54" t="s">
        <v>166</v>
      </c>
      <c r="E10" s="54">
        <v>2017</v>
      </c>
      <c r="F10" s="54" t="s">
        <v>49</v>
      </c>
      <c r="G10" s="54" t="s">
        <v>618</v>
      </c>
      <c r="H10" s="54" t="s">
        <v>470</v>
      </c>
      <c r="I10" s="50" t="s">
        <v>619</v>
      </c>
      <c r="J10" s="82">
        <v>43039</v>
      </c>
      <c r="K10" s="82">
        <v>43039</v>
      </c>
      <c r="L10" s="82">
        <v>43052</v>
      </c>
      <c r="M10" s="50" t="s">
        <v>162</v>
      </c>
      <c r="N10" s="50" t="s">
        <v>617</v>
      </c>
      <c r="O10" s="50"/>
      <c r="P10" s="82"/>
      <c r="Q10" s="50"/>
      <c r="R10" s="79" t="s">
        <v>622</v>
      </c>
      <c r="S10" s="52"/>
      <c r="T10" s="52"/>
      <c r="U10" s="52"/>
    </row>
    <row r="11" spans="1:22" ht="38.25" x14ac:dyDescent="0.25">
      <c r="A11" s="54" t="s">
        <v>623</v>
      </c>
      <c r="B11" s="80"/>
      <c r="C11" s="54" t="s">
        <v>7</v>
      </c>
      <c r="D11" s="54" t="s">
        <v>170</v>
      </c>
      <c r="E11" s="54">
        <v>2014</v>
      </c>
      <c r="F11" s="54" t="s">
        <v>49</v>
      </c>
      <c r="G11" s="54" t="s">
        <v>624</v>
      </c>
      <c r="H11" s="54" t="s">
        <v>470</v>
      </c>
      <c r="I11" s="50" t="s">
        <v>611</v>
      </c>
      <c r="J11" s="82">
        <v>41778</v>
      </c>
      <c r="K11" s="82">
        <v>41771</v>
      </c>
      <c r="L11" s="82">
        <v>41745</v>
      </c>
      <c r="M11" s="50" t="s">
        <v>162</v>
      </c>
      <c r="N11" s="50"/>
      <c r="O11" s="50"/>
      <c r="P11" s="82"/>
      <c r="Q11" s="50"/>
      <c r="R11" s="79" t="s">
        <v>625</v>
      </c>
      <c r="S11" s="52"/>
      <c r="T11" s="52"/>
      <c r="U11" s="52"/>
    </row>
    <row r="12" spans="1:22" ht="38.25" x14ac:dyDescent="0.25">
      <c r="A12" s="54" t="s">
        <v>626</v>
      </c>
      <c r="B12" s="80"/>
      <c r="C12" s="54" t="s">
        <v>22</v>
      </c>
      <c r="D12" s="54" t="s">
        <v>187</v>
      </c>
      <c r="E12" s="54">
        <v>2014</v>
      </c>
      <c r="F12" s="54" t="s">
        <v>44</v>
      </c>
      <c r="G12" s="54" t="s">
        <v>627</v>
      </c>
      <c r="H12" s="54" t="s">
        <v>470</v>
      </c>
      <c r="I12" s="50" t="s">
        <v>611</v>
      </c>
      <c r="J12" s="82">
        <v>41944</v>
      </c>
      <c r="K12" s="82"/>
      <c r="L12" s="82">
        <v>41912</v>
      </c>
      <c r="M12" s="50" t="s">
        <v>184</v>
      </c>
      <c r="N12" s="50"/>
      <c r="O12" s="50"/>
      <c r="P12" s="82"/>
      <c r="Q12" s="50"/>
      <c r="R12" s="79"/>
      <c r="S12" s="52"/>
      <c r="T12" s="52"/>
      <c r="U12" s="52"/>
    </row>
    <row r="13" spans="1:22" ht="25.5" x14ac:dyDescent="0.25">
      <c r="A13" s="54" t="s">
        <v>628</v>
      </c>
      <c r="B13" s="80"/>
      <c r="C13" s="54" t="s">
        <v>22</v>
      </c>
      <c r="D13" s="54" t="s">
        <v>187</v>
      </c>
      <c r="E13" s="54">
        <v>2016</v>
      </c>
      <c r="F13" s="54" t="s">
        <v>44</v>
      </c>
      <c r="G13" s="54" t="s">
        <v>629</v>
      </c>
      <c r="H13" s="54" t="s">
        <v>470</v>
      </c>
      <c r="I13" s="50" t="s">
        <v>611</v>
      </c>
      <c r="J13" s="82">
        <v>42736</v>
      </c>
      <c r="K13" s="82">
        <v>42606</v>
      </c>
      <c r="L13" s="82">
        <v>42606</v>
      </c>
      <c r="M13" s="50" t="s">
        <v>184</v>
      </c>
      <c r="N13" s="50" t="s">
        <v>626</v>
      </c>
      <c r="O13" s="50"/>
      <c r="P13" s="82"/>
      <c r="Q13" s="50"/>
      <c r="R13" s="79" t="s">
        <v>630</v>
      </c>
      <c r="S13" s="52"/>
      <c r="T13" s="52"/>
      <c r="U13" s="52"/>
    </row>
    <row r="14" spans="1:22" ht="25.5" x14ac:dyDescent="0.25">
      <c r="A14" s="54" t="s">
        <v>631</v>
      </c>
      <c r="B14" s="80"/>
      <c r="C14" s="54" t="s">
        <v>22</v>
      </c>
      <c r="D14" s="54" t="s">
        <v>187</v>
      </c>
      <c r="E14" s="54">
        <v>2018</v>
      </c>
      <c r="F14" s="54" t="s">
        <v>44</v>
      </c>
      <c r="G14" s="54" t="s">
        <v>632</v>
      </c>
      <c r="H14" s="54" t="s">
        <v>470</v>
      </c>
      <c r="I14" s="50" t="s">
        <v>611</v>
      </c>
      <c r="J14" s="82">
        <v>43466</v>
      </c>
      <c r="K14" s="82">
        <v>43244</v>
      </c>
      <c r="L14" s="82">
        <v>43312</v>
      </c>
      <c r="M14" s="50" t="s">
        <v>162</v>
      </c>
      <c r="N14" s="50" t="s">
        <v>626</v>
      </c>
      <c r="O14" s="50"/>
      <c r="P14" s="82"/>
      <c r="Q14" s="50"/>
      <c r="R14" s="79"/>
      <c r="S14" s="52"/>
      <c r="T14" s="52"/>
      <c r="U14" s="52"/>
    </row>
    <row r="15" spans="1:22" ht="38.25" x14ac:dyDescent="0.25">
      <c r="A15" s="54" t="s">
        <v>633</v>
      </c>
      <c r="B15" s="80"/>
      <c r="C15" s="54" t="s">
        <v>9</v>
      </c>
      <c r="D15" s="54" t="s">
        <v>189</v>
      </c>
      <c r="E15" s="54">
        <v>2014</v>
      </c>
      <c r="F15" s="54" t="s">
        <v>44</v>
      </c>
      <c r="G15" s="54" t="s">
        <v>634</v>
      </c>
      <c r="H15" s="54" t="s">
        <v>470</v>
      </c>
      <c r="I15" s="50" t="s">
        <v>611</v>
      </c>
      <c r="J15" s="82">
        <v>42005</v>
      </c>
      <c r="K15" s="82"/>
      <c r="L15" s="82">
        <v>41936</v>
      </c>
      <c r="M15" s="50" t="s">
        <v>184</v>
      </c>
      <c r="N15" s="50"/>
      <c r="O15" s="50"/>
      <c r="P15" s="82"/>
      <c r="Q15" s="50"/>
      <c r="R15" s="79"/>
      <c r="S15" s="52"/>
      <c r="T15" s="52"/>
      <c r="U15" s="52"/>
    </row>
    <row r="16" spans="1:22" ht="38.25" x14ac:dyDescent="0.25">
      <c r="A16" s="54" t="s">
        <v>635</v>
      </c>
      <c r="B16" s="80"/>
      <c r="C16" s="54" t="s">
        <v>9</v>
      </c>
      <c r="D16" s="54" t="s">
        <v>189</v>
      </c>
      <c r="E16" s="54">
        <v>2015</v>
      </c>
      <c r="F16" s="54" t="s">
        <v>44</v>
      </c>
      <c r="G16" s="54" t="s">
        <v>634</v>
      </c>
      <c r="H16" s="54" t="s">
        <v>470</v>
      </c>
      <c r="I16" s="50" t="s">
        <v>611</v>
      </c>
      <c r="J16" s="82">
        <v>42370</v>
      </c>
      <c r="K16" s="82"/>
      <c r="L16" s="82">
        <v>42248</v>
      </c>
      <c r="M16" s="50" t="s">
        <v>162</v>
      </c>
      <c r="N16" s="50" t="s">
        <v>633</v>
      </c>
      <c r="O16" s="50"/>
      <c r="P16" s="82"/>
      <c r="Q16" s="50"/>
      <c r="R16" s="79" t="s">
        <v>636</v>
      </c>
      <c r="S16" s="52"/>
      <c r="T16" s="52"/>
      <c r="U16" s="52"/>
    </row>
    <row r="17" spans="1:21" ht="38.25" x14ac:dyDescent="0.25">
      <c r="A17" s="54" t="s">
        <v>637</v>
      </c>
      <c r="B17" s="80"/>
      <c r="C17" s="54" t="s">
        <v>9</v>
      </c>
      <c r="D17" s="54" t="s">
        <v>189</v>
      </c>
      <c r="E17" s="54">
        <v>2016</v>
      </c>
      <c r="F17" s="54" t="s">
        <v>44</v>
      </c>
      <c r="G17" s="54" t="s">
        <v>638</v>
      </c>
      <c r="H17" s="54" t="s">
        <v>470</v>
      </c>
      <c r="I17" s="50" t="s">
        <v>611</v>
      </c>
      <c r="J17" s="82">
        <v>42737</v>
      </c>
      <c r="K17" s="82">
        <v>42737</v>
      </c>
      <c r="L17" s="82">
        <v>42724</v>
      </c>
      <c r="M17" s="50" t="s">
        <v>162</v>
      </c>
      <c r="N17" s="50" t="s">
        <v>633</v>
      </c>
      <c r="O17" s="50"/>
      <c r="P17" s="82"/>
      <c r="Q17" s="50"/>
      <c r="R17" s="79"/>
      <c r="S17" s="52"/>
      <c r="T17" s="52"/>
      <c r="U17" s="52"/>
    </row>
    <row r="18" spans="1:21" ht="89.25" x14ac:dyDescent="0.25">
      <c r="A18" s="54" t="s">
        <v>639</v>
      </c>
      <c r="B18" s="80"/>
      <c r="C18" s="54" t="s">
        <v>9</v>
      </c>
      <c r="D18" s="54" t="s">
        <v>189</v>
      </c>
      <c r="E18" s="54">
        <v>2017</v>
      </c>
      <c r="F18" s="54" t="s">
        <v>49</v>
      </c>
      <c r="G18" s="54" t="s">
        <v>640</v>
      </c>
      <c r="H18" s="54" t="s">
        <v>470</v>
      </c>
      <c r="I18" s="50" t="s">
        <v>641</v>
      </c>
      <c r="J18" s="82">
        <v>43101</v>
      </c>
      <c r="K18" s="82">
        <v>42857</v>
      </c>
      <c r="L18" s="82">
        <v>42860</v>
      </c>
      <c r="M18" s="50" t="s">
        <v>162</v>
      </c>
      <c r="N18" s="50"/>
      <c r="O18" s="50"/>
      <c r="P18" s="82"/>
      <c r="Q18" s="50"/>
      <c r="R18" s="79"/>
      <c r="S18" s="52"/>
      <c r="T18" s="52"/>
      <c r="U18" s="52"/>
    </row>
    <row r="19" spans="1:21" ht="25.5" x14ac:dyDescent="0.25">
      <c r="A19" s="54" t="s">
        <v>642</v>
      </c>
      <c r="B19" s="80"/>
      <c r="C19" s="54" t="s">
        <v>10</v>
      </c>
      <c r="D19" s="54" t="s">
        <v>194</v>
      </c>
      <c r="E19" s="54">
        <v>2014</v>
      </c>
      <c r="F19" s="54" t="s">
        <v>49</v>
      </c>
      <c r="G19" s="54" t="s">
        <v>643</v>
      </c>
      <c r="H19" s="54" t="s">
        <v>470</v>
      </c>
      <c r="I19" s="50" t="s">
        <v>611</v>
      </c>
      <c r="J19" s="82">
        <v>41852</v>
      </c>
      <c r="K19" s="82"/>
      <c r="L19" s="82">
        <v>41778</v>
      </c>
      <c r="M19" s="50" t="s">
        <v>184</v>
      </c>
      <c r="N19" s="50"/>
      <c r="O19" s="50"/>
      <c r="P19" s="82"/>
      <c r="Q19" s="50"/>
      <c r="R19" s="79"/>
      <c r="S19" s="52" t="s">
        <v>644</v>
      </c>
      <c r="T19" s="52"/>
      <c r="U19" s="52"/>
    </row>
    <row r="20" spans="1:21" ht="25.5" x14ac:dyDescent="0.25">
      <c r="A20" s="54" t="s">
        <v>645</v>
      </c>
      <c r="B20" s="80"/>
      <c r="C20" s="54" t="s">
        <v>10</v>
      </c>
      <c r="D20" s="54" t="s">
        <v>194</v>
      </c>
      <c r="E20" s="54">
        <v>2016</v>
      </c>
      <c r="F20" s="54" t="s">
        <v>49</v>
      </c>
      <c r="G20" s="54" t="s">
        <v>646</v>
      </c>
      <c r="H20" s="54" t="s">
        <v>470</v>
      </c>
      <c r="I20" s="50" t="s">
        <v>619</v>
      </c>
      <c r="J20" s="82">
        <v>42583</v>
      </c>
      <c r="K20" s="82">
        <v>42485</v>
      </c>
      <c r="L20" s="82">
        <v>42486</v>
      </c>
      <c r="M20" s="50" t="s">
        <v>184</v>
      </c>
      <c r="N20" s="50" t="s">
        <v>642</v>
      </c>
      <c r="O20" s="50"/>
      <c r="P20" s="82"/>
      <c r="Q20" s="50"/>
      <c r="R20" s="79" t="s">
        <v>347</v>
      </c>
      <c r="S20" s="52" t="s">
        <v>644</v>
      </c>
      <c r="T20" s="52" t="s">
        <v>647</v>
      </c>
      <c r="U20" s="52"/>
    </row>
    <row r="21" spans="1:21" ht="25.5" x14ac:dyDescent="0.25">
      <c r="A21" s="54" t="s">
        <v>648</v>
      </c>
      <c r="B21" s="80"/>
      <c r="C21" s="54" t="s">
        <v>10</v>
      </c>
      <c r="D21" s="54" t="s">
        <v>194</v>
      </c>
      <c r="E21" s="54">
        <v>2018</v>
      </c>
      <c r="F21" s="54" t="s">
        <v>49</v>
      </c>
      <c r="G21" s="54" t="s">
        <v>649</v>
      </c>
      <c r="H21" s="54" t="s">
        <v>470</v>
      </c>
      <c r="I21" s="50" t="s">
        <v>619</v>
      </c>
      <c r="J21" s="82">
        <v>43207</v>
      </c>
      <c r="K21" s="82">
        <v>43206</v>
      </c>
      <c r="L21" s="82">
        <v>43207</v>
      </c>
      <c r="M21" s="50" t="s">
        <v>162</v>
      </c>
      <c r="N21" s="50" t="s">
        <v>642</v>
      </c>
      <c r="O21" s="50"/>
      <c r="P21" s="82"/>
      <c r="Q21" s="50"/>
      <c r="R21" s="79"/>
      <c r="S21" s="52" t="s">
        <v>644</v>
      </c>
      <c r="T21" s="52" t="s">
        <v>650</v>
      </c>
      <c r="U21" s="52"/>
    </row>
    <row r="22" spans="1:21" ht="63.75" x14ac:dyDescent="0.25">
      <c r="A22" s="54" t="s">
        <v>651</v>
      </c>
      <c r="B22" s="80"/>
      <c r="C22" s="54" t="s">
        <v>3</v>
      </c>
      <c r="D22" s="54" t="s">
        <v>196</v>
      </c>
      <c r="E22" s="54">
        <v>2018</v>
      </c>
      <c r="F22" s="54" t="s">
        <v>44</v>
      </c>
      <c r="G22" s="54" t="s">
        <v>652</v>
      </c>
      <c r="H22" s="54" t="s">
        <v>470</v>
      </c>
      <c r="I22" s="50" t="s">
        <v>611</v>
      </c>
      <c r="J22" s="82">
        <v>43647</v>
      </c>
      <c r="K22" s="82">
        <v>43280</v>
      </c>
      <c r="L22" s="82">
        <v>43249</v>
      </c>
      <c r="M22" s="50" t="s">
        <v>409</v>
      </c>
      <c r="N22" s="50"/>
      <c r="O22" s="50"/>
      <c r="P22" s="82"/>
      <c r="Q22" s="50"/>
      <c r="R22" s="79"/>
      <c r="S22" s="52"/>
      <c r="T22" s="52"/>
      <c r="U22" s="52"/>
    </row>
    <row r="23" spans="1:21" ht="114.75" x14ac:dyDescent="0.25">
      <c r="A23" s="54" t="s">
        <v>653</v>
      </c>
      <c r="B23" s="80"/>
      <c r="C23" s="54" t="s">
        <v>25</v>
      </c>
      <c r="D23" s="54" t="s">
        <v>204</v>
      </c>
      <c r="E23" s="54">
        <v>2015</v>
      </c>
      <c r="F23" s="54" t="s">
        <v>43</v>
      </c>
      <c r="G23" s="54" t="s">
        <v>654</v>
      </c>
      <c r="H23" s="54" t="s">
        <v>470</v>
      </c>
      <c r="I23" s="50" t="s">
        <v>619</v>
      </c>
      <c r="J23" s="82">
        <v>42736</v>
      </c>
      <c r="K23" s="82">
        <v>42283</v>
      </c>
      <c r="L23" s="82">
        <v>42289</v>
      </c>
      <c r="M23" s="50" t="s">
        <v>184</v>
      </c>
      <c r="N23" s="50"/>
      <c r="O23" s="50"/>
      <c r="P23" s="82"/>
      <c r="Q23" s="50"/>
      <c r="R23" s="79" t="s">
        <v>655</v>
      </c>
      <c r="S23" s="52"/>
      <c r="T23" s="52"/>
      <c r="U23" s="52"/>
    </row>
    <row r="24" spans="1:21" ht="38.25" x14ac:dyDescent="0.25">
      <c r="A24" s="54" t="s">
        <v>656</v>
      </c>
      <c r="B24" s="80"/>
      <c r="C24" s="54" t="s">
        <v>25</v>
      </c>
      <c r="D24" s="54" t="s">
        <v>204</v>
      </c>
      <c r="E24" s="54">
        <v>2016</v>
      </c>
      <c r="F24" s="54" t="s">
        <v>43</v>
      </c>
      <c r="G24" s="54" t="s">
        <v>657</v>
      </c>
      <c r="H24" s="54" t="s">
        <v>470</v>
      </c>
      <c r="I24" s="50" t="s">
        <v>658</v>
      </c>
      <c r="J24" s="82">
        <v>42917</v>
      </c>
      <c r="K24" s="82">
        <v>42633</v>
      </c>
      <c r="L24" s="82">
        <v>42639</v>
      </c>
      <c r="M24" s="50" t="s">
        <v>184</v>
      </c>
      <c r="N24" s="50" t="s">
        <v>653</v>
      </c>
      <c r="O24" s="50"/>
      <c r="P24" s="82"/>
      <c r="Q24" s="50"/>
      <c r="R24" s="79" t="s">
        <v>659</v>
      </c>
      <c r="S24" s="52"/>
      <c r="T24" s="52"/>
      <c r="U24" s="52"/>
    </row>
    <row r="25" spans="1:21" ht="51" x14ac:dyDescent="0.25">
      <c r="A25" s="54" t="s">
        <v>660</v>
      </c>
      <c r="B25" s="80"/>
      <c r="C25" s="54" t="s">
        <v>25</v>
      </c>
      <c r="D25" s="54" t="s">
        <v>204</v>
      </c>
      <c r="E25" s="54">
        <v>2017</v>
      </c>
      <c r="F25" s="54" t="s">
        <v>43</v>
      </c>
      <c r="G25" s="54" t="s">
        <v>661</v>
      </c>
      <c r="H25" s="54" t="s">
        <v>470</v>
      </c>
      <c r="I25" s="50" t="s">
        <v>619</v>
      </c>
      <c r="J25" s="82">
        <v>42917</v>
      </c>
      <c r="K25" s="82">
        <v>42906</v>
      </c>
      <c r="L25" s="82">
        <v>42919</v>
      </c>
      <c r="M25" s="50" t="s">
        <v>184</v>
      </c>
      <c r="N25" s="50" t="s">
        <v>653</v>
      </c>
      <c r="O25" s="50"/>
      <c r="P25" s="82"/>
      <c r="Q25" s="50"/>
      <c r="R25" s="79" t="s">
        <v>662</v>
      </c>
      <c r="S25" s="52"/>
      <c r="T25" s="52"/>
      <c r="U25" s="52"/>
    </row>
    <row r="26" spans="1:21" ht="38.25" x14ac:dyDescent="0.25">
      <c r="A26" s="54" t="s">
        <v>663</v>
      </c>
      <c r="B26" s="80"/>
      <c r="C26" s="54" t="s">
        <v>25</v>
      </c>
      <c r="D26" s="54" t="s">
        <v>204</v>
      </c>
      <c r="E26" s="54">
        <v>2018</v>
      </c>
      <c r="F26" s="54" t="s">
        <v>43</v>
      </c>
      <c r="G26" s="54" t="s">
        <v>664</v>
      </c>
      <c r="H26" s="54" t="s">
        <v>470</v>
      </c>
      <c r="I26" s="50" t="s">
        <v>619</v>
      </c>
      <c r="J26" s="82">
        <v>43282</v>
      </c>
      <c r="K26" s="82">
        <v>43270</v>
      </c>
      <c r="L26" s="82">
        <v>43283</v>
      </c>
      <c r="M26" s="50" t="s">
        <v>162</v>
      </c>
      <c r="N26" s="50" t="s">
        <v>653</v>
      </c>
      <c r="O26" s="50"/>
      <c r="P26" s="82"/>
      <c r="Q26" s="50"/>
      <c r="R26" s="79" t="s">
        <v>665</v>
      </c>
      <c r="S26" s="52"/>
      <c r="T26" s="52"/>
      <c r="U26" s="52"/>
    </row>
    <row r="27" spans="1:21" ht="25.5" x14ac:dyDescent="0.25">
      <c r="A27" s="54" t="s">
        <v>666</v>
      </c>
      <c r="B27" s="80"/>
      <c r="C27" s="54" t="s">
        <v>206</v>
      </c>
      <c r="D27" s="54" t="s">
        <v>207</v>
      </c>
      <c r="E27" s="54">
        <v>2016</v>
      </c>
      <c r="F27" s="54" t="s">
        <v>44</v>
      </c>
      <c r="G27" s="54" t="s">
        <v>667</v>
      </c>
      <c r="H27" s="54" t="s">
        <v>470</v>
      </c>
      <c r="I27" s="50" t="s">
        <v>619</v>
      </c>
      <c r="J27" s="82">
        <v>42461</v>
      </c>
      <c r="K27" s="82"/>
      <c r="L27" s="82">
        <v>42430</v>
      </c>
      <c r="M27" s="50" t="s">
        <v>162</v>
      </c>
      <c r="N27" s="50"/>
      <c r="O27" s="50"/>
      <c r="P27" s="82"/>
      <c r="Q27" s="50"/>
      <c r="R27" s="79"/>
      <c r="S27" s="52" t="s">
        <v>644</v>
      </c>
      <c r="T27" s="52"/>
      <c r="U27" s="52"/>
    </row>
    <row r="28" spans="1:21" ht="38.25" x14ac:dyDescent="0.25">
      <c r="A28" s="54" t="s">
        <v>668</v>
      </c>
      <c r="B28" s="80"/>
      <c r="C28" s="54" t="s">
        <v>222</v>
      </c>
      <c r="D28" s="54" t="s">
        <v>223</v>
      </c>
      <c r="E28" s="54">
        <v>2015</v>
      </c>
      <c r="F28" s="54" t="s">
        <v>44</v>
      </c>
      <c r="G28" s="54" t="s">
        <v>669</v>
      </c>
      <c r="H28" s="54" t="s">
        <v>470</v>
      </c>
      <c r="I28" s="50" t="s">
        <v>611</v>
      </c>
      <c r="J28" s="82">
        <v>42036</v>
      </c>
      <c r="K28" s="82"/>
      <c r="L28" s="82">
        <v>43096</v>
      </c>
      <c r="M28" s="50" t="s">
        <v>184</v>
      </c>
      <c r="N28" s="50"/>
      <c r="O28" s="50"/>
      <c r="P28" s="82"/>
      <c r="Q28" s="50"/>
      <c r="R28" s="79"/>
      <c r="S28" s="52"/>
      <c r="T28" s="52"/>
      <c r="U28" s="52"/>
    </row>
    <row r="29" spans="1:21" ht="38.25" x14ac:dyDescent="0.25">
      <c r="A29" s="54" t="s">
        <v>670</v>
      </c>
      <c r="B29" s="80"/>
      <c r="C29" s="54" t="s">
        <v>222</v>
      </c>
      <c r="D29" s="54" t="s">
        <v>223</v>
      </c>
      <c r="E29" s="54">
        <v>2018</v>
      </c>
      <c r="F29" s="54" t="s">
        <v>44</v>
      </c>
      <c r="G29" s="54" t="s">
        <v>669</v>
      </c>
      <c r="H29" s="54" t="s">
        <v>470</v>
      </c>
      <c r="I29" s="50" t="s">
        <v>658</v>
      </c>
      <c r="J29" s="82">
        <v>43466</v>
      </c>
      <c r="K29" s="82">
        <v>43433</v>
      </c>
      <c r="L29" s="82">
        <v>43434</v>
      </c>
      <c r="M29" s="50" t="s">
        <v>162</v>
      </c>
      <c r="N29" s="50" t="s">
        <v>668</v>
      </c>
      <c r="O29" s="50"/>
      <c r="P29" s="82"/>
      <c r="Q29" s="50"/>
      <c r="R29" s="79" t="s">
        <v>671</v>
      </c>
      <c r="S29" s="52"/>
      <c r="T29" s="52"/>
      <c r="U29" s="52"/>
    </row>
    <row r="30" spans="1:21" ht="51" x14ac:dyDescent="0.25">
      <c r="A30" s="54" t="s">
        <v>672</v>
      </c>
      <c r="B30" s="80"/>
      <c r="C30" s="54" t="s">
        <v>17</v>
      </c>
      <c r="D30" s="54" t="s">
        <v>240</v>
      </c>
      <c r="E30" s="54">
        <v>2014</v>
      </c>
      <c r="F30" s="54" t="s">
        <v>44</v>
      </c>
      <c r="G30" s="54" t="s">
        <v>673</v>
      </c>
      <c r="H30" s="54" t="s">
        <v>470</v>
      </c>
      <c r="I30" s="50" t="s">
        <v>611</v>
      </c>
      <c r="J30" s="82">
        <v>42370</v>
      </c>
      <c r="K30" s="82"/>
      <c r="L30" s="82">
        <v>41758</v>
      </c>
      <c r="M30" s="50" t="s">
        <v>184</v>
      </c>
      <c r="N30" s="50"/>
      <c r="O30" s="50"/>
      <c r="P30" s="82"/>
      <c r="Q30" s="50"/>
      <c r="R30" s="79"/>
      <c r="S30" s="52"/>
      <c r="T30" s="52"/>
      <c r="U30" s="52"/>
    </row>
    <row r="31" spans="1:21" ht="25.5" x14ac:dyDescent="0.25">
      <c r="A31" s="54" t="s">
        <v>674</v>
      </c>
      <c r="B31" s="80"/>
      <c r="C31" s="54" t="s">
        <v>17</v>
      </c>
      <c r="D31" s="54" t="s">
        <v>240</v>
      </c>
      <c r="E31" s="54">
        <v>2018</v>
      </c>
      <c r="F31" s="54" t="s">
        <v>44</v>
      </c>
      <c r="G31" s="54" t="s">
        <v>675</v>
      </c>
      <c r="H31" s="54" t="s">
        <v>470</v>
      </c>
      <c r="I31" s="50" t="s">
        <v>611</v>
      </c>
      <c r="J31" s="82">
        <v>43405</v>
      </c>
      <c r="K31" s="82">
        <v>43405</v>
      </c>
      <c r="L31" s="82">
        <v>43404</v>
      </c>
      <c r="M31" s="50" t="s">
        <v>162</v>
      </c>
      <c r="N31" s="50" t="s">
        <v>672</v>
      </c>
      <c r="O31" s="50"/>
      <c r="P31" s="82"/>
      <c r="Q31" s="50"/>
      <c r="R31" s="79" t="s">
        <v>467</v>
      </c>
      <c r="S31" s="52"/>
      <c r="T31" s="52"/>
      <c r="U31" s="52"/>
    </row>
    <row r="32" spans="1:21" ht="25.5" x14ac:dyDescent="0.25">
      <c r="A32" s="54" t="s">
        <v>676</v>
      </c>
      <c r="B32" s="80"/>
      <c r="C32" s="54" t="s">
        <v>26</v>
      </c>
      <c r="D32" s="54" t="s">
        <v>242</v>
      </c>
      <c r="E32" s="54">
        <v>2013</v>
      </c>
      <c r="F32" s="54" t="s">
        <v>44</v>
      </c>
      <c r="G32" s="54" t="s">
        <v>677</v>
      </c>
      <c r="H32" s="54" t="s">
        <v>470</v>
      </c>
      <c r="I32" s="50" t="s">
        <v>611</v>
      </c>
      <c r="J32" s="82">
        <v>42186</v>
      </c>
      <c r="K32" s="82">
        <v>41771</v>
      </c>
      <c r="L32" s="82">
        <v>41275</v>
      </c>
      <c r="M32" s="50" t="s">
        <v>184</v>
      </c>
      <c r="N32" s="50"/>
      <c r="O32" s="50"/>
      <c r="P32" s="82"/>
      <c r="Q32" s="50"/>
      <c r="R32" s="79" t="s">
        <v>474</v>
      </c>
      <c r="S32" s="52"/>
      <c r="T32" s="52"/>
      <c r="U32" s="52"/>
    </row>
    <row r="33" spans="1:21" ht="51" x14ac:dyDescent="0.25">
      <c r="A33" s="54" t="s">
        <v>678</v>
      </c>
      <c r="B33" s="80"/>
      <c r="C33" s="54" t="s">
        <v>26</v>
      </c>
      <c r="D33" s="54" t="s">
        <v>242</v>
      </c>
      <c r="E33" s="54">
        <v>2014</v>
      </c>
      <c r="F33" s="54" t="s">
        <v>44</v>
      </c>
      <c r="G33" s="54" t="s">
        <v>679</v>
      </c>
      <c r="H33" s="54" t="s">
        <v>470</v>
      </c>
      <c r="I33" s="50" t="s">
        <v>611</v>
      </c>
      <c r="J33" s="82">
        <v>42552</v>
      </c>
      <c r="K33" s="82">
        <v>41771</v>
      </c>
      <c r="L33" s="82">
        <v>41819</v>
      </c>
      <c r="M33" s="50" t="s">
        <v>162</v>
      </c>
      <c r="N33" s="50" t="s">
        <v>676</v>
      </c>
      <c r="O33" s="50"/>
      <c r="P33" s="82"/>
      <c r="Q33" s="50"/>
      <c r="R33" s="79" t="s">
        <v>474</v>
      </c>
      <c r="S33" s="52"/>
      <c r="T33" s="52"/>
      <c r="U33" s="52"/>
    </row>
    <row r="34" spans="1:21" ht="25.5" x14ac:dyDescent="0.25">
      <c r="A34" s="54" t="s">
        <v>680</v>
      </c>
      <c r="B34" s="80"/>
      <c r="C34" s="54" t="s">
        <v>18</v>
      </c>
      <c r="D34" s="54" t="s">
        <v>681</v>
      </c>
      <c r="E34" s="54">
        <v>2017</v>
      </c>
      <c r="F34" s="54" t="s">
        <v>49</v>
      </c>
      <c r="G34" s="54" t="s">
        <v>682</v>
      </c>
      <c r="H34" s="54" t="s">
        <v>470</v>
      </c>
      <c r="I34" s="50" t="s">
        <v>619</v>
      </c>
      <c r="J34" s="82">
        <v>43101</v>
      </c>
      <c r="K34" s="82">
        <v>42748</v>
      </c>
      <c r="L34" s="82">
        <v>42968</v>
      </c>
      <c r="M34" s="50" t="s">
        <v>162</v>
      </c>
      <c r="N34" s="50"/>
      <c r="O34" s="50"/>
      <c r="P34" s="82"/>
      <c r="Q34" s="50"/>
      <c r="R34" s="79" t="s">
        <v>683</v>
      </c>
      <c r="S34" s="52"/>
      <c r="T34" s="52"/>
      <c r="U34" s="52"/>
    </row>
    <row r="35" spans="1:21" ht="76.5" x14ac:dyDescent="0.25">
      <c r="A35" s="54" t="s">
        <v>684</v>
      </c>
      <c r="B35" s="80"/>
      <c r="C35" s="54" t="s">
        <v>28</v>
      </c>
      <c r="D35" s="54" t="s">
        <v>254</v>
      </c>
      <c r="E35" s="54">
        <v>2015</v>
      </c>
      <c r="F35" s="54" t="s">
        <v>49</v>
      </c>
      <c r="G35" s="54" t="s">
        <v>685</v>
      </c>
      <c r="H35" s="54" t="s">
        <v>470</v>
      </c>
      <c r="I35" s="50" t="s">
        <v>611</v>
      </c>
      <c r="J35" s="82">
        <v>42460</v>
      </c>
      <c r="K35" s="82"/>
      <c r="L35" s="82">
        <v>42335</v>
      </c>
      <c r="M35" s="50" t="s">
        <v>184</v>
      </c>
      <c r="N35" s="50"/>
      <c r="O35" s="50"/>
      <c r="P35" s="82"/>
      <c r="Q35" s="50"/>
      <c r="R35" s="79"/>
      <c r="S35" s="52"/>
      <c r="T35" s="52"/>
      <c r="U35" s="52"/>
    </row>
    <row r="36" spans="1:21" ht="38.25" x14ac:dyDescent="0.25">
      <c r="A36" s="54" t="s">
        <v>686</v>
      </c>
      <c r="B36" s="80"/>
      <c r="C36" s="54" t="s">
        <v>28</v>
      </c>
      <c r="D36" s="54" t="s">
        <v>254</v>
      </c>
      <c r="E36" s="54">
        <v>2016</v>
      </c>
      <c r="F36" s="54" t="s">
        <v>49</v>
      </c>
      <c r="G36" s="54" t="s">
        <v>687</v>
      </c>
      <c r="H36" s="54" t="s">
        <v>470</v>
      </c>
      <c r="I36" s="50" t="s">
        <v>658</v>
      </c>
      <c r="J36" s="82">
        <v>42795</v>
      </c>
      <c r="K36" s="82">
        <v>42717</v>
      </c>
      <c r="L36" s="82">
        <v>42732</v>
      </c>
      <c r="M36" s="50" t="s">
        <v>184</v>
      </c>
      <c r="N36" s="50" t="s">
        <v>684</v>
      </c>
      <c r="O36" s="50"/>
      <c r="P36" s="82"/>
      <c r="Q36" s="50"/>
      <c r="R36" s="79" t="s">
        <v>688</v>
      </c>
      <c r="S36" s="52"/>
      <c r="T36" s="52"/>
      <c r="U36" s="52"/>
    </row>
    <row r="37" spans="1:21" ht="165.75" x14ac:dyDescent="0.25">
      <c r="A37" s="54" t="s">
        <v>689</v>
      </c>
      <c r="B37" s="80"/>
      <c r="C37" s="54" t="s">
        <v>28</v>
      </c>
      <c r="D37" s="54" t="s">
        <v>502</v>
      </c>
      <c r="E37" s="54">
        <v>2018</v>
      </c>
      <c r="F37" s="54" t="s">
        <v>49</v>
      </c>
      <c r="G37" s="54" t="s">
        <v>690</v>
      </c>
      <c r="H37" s="54" t="s">
        <v>470</v>
      </c>
      <c r="I37" s="50" t="s">
        <v>611</v>
      </c>
      <c r="J37" s="82">
        <v>43281</v>
      </c>
      <c r="K37" s="82">
        <v>43087</v>
      </c>
      <c r="L37" s="82">
        <v>43133</v>
      </c>
      <c r="M37" s="50" t="s">
        <v>184</v>
      </c>
      <c r="N37" s="50"/>
      <c r="O37" s="50"/>
      <c r="P37" s="82"/>
      <c r="Q37" s="50"/>
      <c r="R37" s="79"/>
      <c r="S37" s="52"/>
      <c r="T37" s="52"/>
      <c r="U37" s="52"/>
    </row>
    <row r="38" spans="1:21" ht="89.25" x14ac:dyDescent="0.25">
      <c r="A38" s="54" t="s">
        <v>691</v>
      </c>
      <c r="B38" s="80"/>
      <c r="C38" s="54" t="s">
        <v>28</v>
      </c>
      <c r="D38" s="54" t="s">
        <v>502</v>
      </c>
      <c r="E38" s="54">
        <v>2018</v>
      </c>
      <c r="F38" s="54" t="s">
        <v>49</v>
      </c>
      <c r="G38" s="54" t="s">
        <v>692</v>
      </c>
      <c r="H38" s="54" t="s">
        <v>470</v>
      </c>
      <c r="I38" s="50" t="s">
        <v>611</v>
      </c>
      <c r="J38" s="82">
        <v>43466</v>
      </c>
      <c r="K38" s="82">
        <v>43367</v>
      </c>
      <c r="L38" s="82">
        <v>43392</v>
      </c>
      <c r="M38" s="50" t="s">
        <v>162</v>
      </c>
      <c r="N38" s="50" t="s">
        <v>689</v>
      </c>
      <c r="O38" s="50"/>
      <c r="P38" s="82"/>
      <c r="Q38" s="50"/>
      <c r="R38" s="79" t="s">
        <v>693</v>
      </c>
      <c r="S38" s="52"/>
      <c r="T38" s="52"/>
      <c r="U38" s="52"/>
    </row>
    <row r="39" spans="1:21" ht="51" x14ac:dyDescent="0.25">
      <c r="A39" s="54" t="s">
        <v>694</v>
      </c>
      <c r="B39" s="80"/>
      <c r="C39" s="54" t="s">
        <v>19</v>
      </c>
      <c r="D39" s="54" t="s">
        <v>257</v>
      </c>
      <c r="E39" s="54">
        <v>2015</v>
      </c>
      <c r="F39" s="54" t="s">
        <v>44</v>
      </c>
      <c r="G39" s="54" t="s">
        <v>695</v>
      </c>
      <c r="H39" s="54" t="s">
        <v>470</v>
      </c>
      <c r="I39" s="50" t="s">
        <v>619</v>
      </c>
      <c r="J39" s="82">
        <v>42736</v>
      </c>
      <c r="K39" s="82">
        <v>42150</v>
      </c>
      <c r="L39" s="82">
        <v>42124</v>
      </c>
      <c r="M39" s="50" t="s">
        <v>184</v>
      </c>
      <c r="N39" s="50"/>
      <c r="O39" s="50"/>
      <c r="P39" s="82"/>
      <c r="Q39" s="50"/>
      <c r="R39" s="79" t="s">
        <v>696</v>
      </c>
      <c r="S39" s="52"/>
      <c r="T39" s="52"/>
      <c r="U39" s="52"/>
    </row>
    <row r="40" spans="1:21" ht="51" x14ac:dyDescent="0.25">
      <c r="A40" s="54" t="s">
        <v>697</v>
      </c>
      <c r="B40" s="80"/>
      <c r="C40" s="54" t="s">
        <v>19</v>
      </c>
      <c r="D40" s="54" t="s">
        <v>257</v>
      </c>
      <c r="E40" s="54">
        <v>2016</v>
      </c>
      <c r="F40" s="54" t="s">
        <v>44</v>
      </c>
      <c r="G40" s="54" t="s">
        <v>698</v>
      </c>
      <c r="H40" s="54" t="s">
        <v>470</v>
      </c>
      <c r="I40" s="50" t="s">
        <v>619</v>
      </c>
      <c r="J40" s="82">
        <v>42736</v>
      </c>
      <c r="K40" s="82">
        <v>42514</v>
      </c>
      <c r="L40" s="82">
        <v>42489</v>
      </c>
      <c r="M40" s="50" t="s">
        <v>184</v>
      </c>
      <c r="N40" s="50" t="s">
        <v>694</v>
      </c>
      <c r="O40" s="50"/>
      <c r="P40" s="82"/>
      <c r="Q40" s="50"/>
      <c r="R40" s="79" t="s">
        <v>699</v>
      </c>
      <c r="S40" s="52"/>
      <c r="T40" s="52"/>
      <c r="U40" s="52"/>
    </row>
    <row r="41" spans="1:21" ht="25.5" x14ac:dyDescent="0.25">
      <c r="A41" s="54" t="s">
        <v>700</v>
      </c>
      <c r="B41" s="80"/>
      <c r="C41" s="54" t="s">
        <v>19</v>
      </c>
      <c r="D41" s="54" t="s">
        <v>257</v>
      </c>
      <c r="E41" s="54">
        <v>2017</v>
      </c>
      <c r="F41" s="54" t="s">
        <v>44</v>
      </c>
      <c r="G41" s="54" t="s">
        <v>701</v>
      </c>
      <c r="H41" s="54" t="s">
        <v>470</v>
      </c>
      <c r="I41" s="50" t="s">
        <v>619</v>
      </c>
      <c r="J41" s="82">
        <v>43101</v>
      </c>
      <c r="K41" s="82">
        <v>42885</v>
      </c>
      <c r="L41" s="82">
        <v>42853</v>
      </c>
      <c r="M41" s="50" t="s">
        <v>184</v>
      </c>
      <c r="N41" s="50" t="s">
        <v>694</v>
      </c>
      <c r="O41" s="50"/>
      <c r="P41" s="82"/>
      <c r="Q41" s="50"/>
      <c r="R41" s="79"/>
      <c r="S41" s="52"/>
      <c r="T41" s="52"/>
      <c r="U41" s="52"/>
    </row>
    <row r="42" spans="1:21" ht="25.5" x14ac:dyDescent="0.25">
      <c r="A42" s="54" t="s">
        <v>702</v>
      </c>
      <c r="B42" s="80"/>
      <c r="C42" s="54" t="s">
        <v>19</v>
      </c>
      <c r="D42" s="54" t="s">
        <v>257</v>
      </c>
      <c r="E42" s="54">
        <v>2018</v>
      </c>
      <c r="F42" s="54" t="s">
        <v>44</v>
      </c>
      <c r="G42" s="54" t="s">
        <v>703</v>
      </c>
      <c r="H42" s="54" t="s">
        <v>470</v>
      </c>
      <c r="I42" s="50" t="s">
        <v>619</v>
      </c>
      <c r="J42" s="82">
        <v>43466</v>
      </c>
      <c r="K42" s="82">
        <v>43249</v>
      </c>
      <c r="L42" s="82">
        <v>43216</v>
      </c>
      <c r="M42" s="50" t="s">
        <v>162</v>
      </c>
      <c r="N42" s="50" t="s">
        <v>694</v>
      </c>
      <c r="O42" s="50"/>
      <c r="P42" s="82"/>
      <c r="Q42" s="50"/>
      <c r="R42" s="79"/>
      <c r="S42" s="52"/>
      <c r="T42" s="52"/>
      <c r="U42" s="52"/>
    </row>
    <row r="43" spans="1:21" ht="38.25" x14ac:dyDescent="0.25">
      <c r="A43" s="54" t="s">
        <v>704</v>
      </c>
      <c r="B43" s="80"/>
      <c r="C43" s="54" t="s">
        <v>21</v>
      </c>
      <c r="D43" s="54" t="s">
        <v>265</v>
      </c>
      <c r="E43" s="54">
        <v>2014</v>
      </c>
      <c r="F43" s="54" t="s">
        <v>44</v>
      </c>
      <c r="G43" s="54" t="s">
        <v>705</v>
      </c>
      <c r="H43" s="54" t="s">
        <v>470</v>
      </c>
      <c r="I43" s="50" t="s">
        <v>611</v>
      </c>
      <c r="J43" s="82">
        <v>42005</v>
      </c>
      <c r="K43" s="82"/>
      <c r="L43" s="82">
        <v>41949</v>
      </c>
      <c r="M43" s="50" t="s">
        <v>162</v>
      </c>
      <c r="N43" s="50"/>
      <c r="O43" s="50"/>
      <c r="P43" s="82"/>
      <c r="Q43" s="50"/>
      <c r="R43" s="79" t="s">
        <v>706</v>
      </c>
      <c r="S43" s="52"/>
      <c r="T43" s="52"/>
      <c r="U43" s="52"/>
    </row>
  </sheetData>
  <mergeCells count="3">
    <mergeCell ref="J4:L4"/>
    <mergeCell ref="O4:Q4"/>
    <mergeCell ref="S4:U4"/>
  </mergeCells>
  <hyperlinks>
    <hyperlink ref="A1" location="'Table of Contents'!A1" display="&lt; Table of Contents"/>
  </hyperlinks>
  <pageMargins left="0.7" right="0.7" top="0.75" bottom="0.75" header="0.3" footer="0.3"/>
  <pageSetup paperSize="9" scale="56" fitToHeight="0" orientation="landscape"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List!$F$5:$F$9</xm:f>
          </x14:formula1>
          <xm:sqref>F6:F43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7"/>
  <sheetViews>
    <sheetView workbookViewId="0">
      <selection activeCell="H23" sqref="H23"/>
    </sheetView>
  </sheetViews>
  <sheetFormatPr defaultRowHeight="15" x14ac:dyDescent="0.25"/>
  <cols>
    <col min="1" max="1" width="12.7109375" customWidth="1"/>
    <col min="2" max="2" width="11.7109375" bestFit="1" customWidth="1"/>
    <col min="3" max="3" width="15.7109375" customWidth="1"/>
    <col min="4" max="4" width="25.7109375" customWidth="1"/>
    <col min="5" max="7" width="12.7109375" customWidth="1"/>
    <col min="8" max="8" width="40.7109375" customWidth="1"/>
    <col min="9" max="10" width="20.7109375" customWidth="1"/>
    <col min="11" max="11" width="15.7109375" customWidth="1"/>
    <col min="12" max="14" width="17.7109375" customWidth="1"/>
    <col min="15" max="15" width="12.7109375" customWidth="1"/>
    <col min="16" max="19" width="20.7109375" customWidth="1"/>
    <col min="20" max="20" width="70.7109375" customWidth="1"/>
  </cols>
  <sheetData>
    <row r="1" spans="1:20" x14ac:dyDescent="0.25">
      <c r="A1" s="9" t="s">
        <v>69</v>
      </c>
      <c r="B1" s="2"/>
      <c r="C1" s="10"/>
      <c r="D1" s="10"/>
      <c r="E1" s="10"/>
      <c r="F1" s="10"/>
      <c r="G1" s="10"/>
      <c r="H1" s="10"/>
      <c r="I1" s="10"/>
      <c r="J1" s="10"/>
      <c r="K1" s="10"/>
      <c r="L1" s="10"/>
      <c r="M1" s="10"/>
      <c r="N1" s="10"/>
      <c r="O1" s="10"/>
      <c r="P1" s="10"/>
      <c r="Q1" s="10"/>
      <c r="R1" s="10"/>
      <c r="S1" s="10"/>
      <c r="T1" s="10"/>
    </row>
    <row r="2" spans="1:20" x14ac:dyDescent="0.25">
      <c r="A2" s="9"/>
      <c r="B2" s="2"/>
      <c r="C2" s="10"/>
      <c r="D2" s="10"/>
      <c r="E2" s="10"/>
      <c r="F2" s="10"/>
      <c r="G2" s="10"/>
      <c r="H2" s="10"/>
      <c r="I2" s="10"/>
      <c r="J2" s="10"/>
      <c r="K2" s="10"/>
      <c r="L2" s="10"/>
      <c r="M2" s="10"/>
      <c r="N2" s="10"/>
      <c r="O2" s="10"/>
      <c r="P2" s="10"/>
      <c r="Q2" s="10"/>
      <c r="R2" s="10"/>
      <c r="S2" s="10"/>
      <c r="T2" s="10"/>
    </row>
    <row r="3" spans="1:20" ht="21" x14ac:dyDescent="0.25">
      <c r="A3" s="36" t="s">
        <v>130</v>
      </c>
      <c r="B3" s="2"/>
      <c r="C3" s="10"/>
      <c r="D3" s="10"/>
      <c r="E3" s="10"/>
      <c r="F3" s="10"/>
      <c r="G3" s="10"/>
      <c r="H3" s="10"/>
      <c r="I3" s="10"/>
      <c r="J3" s="10"/>
      <c r="K3" s="10"/>
      <c r="L3" s="10"/>
      <c r="M3" s="10"/>
      <c r="N3" s="10"/>
      <c r="O3" s="10"/>
      <c r="P3" s="10"/>
      <c r="Q3" s="10"/>
      <c r="R3" s="10"/>
      <c r="S3" s="10"/>
      <c r="T3" s="10"/>
    </row>
    <row r="4" spans="1:20" x14ac:dyDescent="0.25">
      <c r="A4" s="9"/>
      <c r="B4" s="2"/>
      <c r="C4" s="10"/>
      <c r="D4" s="10"/>
      <c r="E4" s="10"/>
      <c r="F4" s="10"/>
      <c r="G4" s="10"/>
      <c r="H4" s="10"/>
      <c r="I4" s="10"/>
      <c r="J4" s="10"/>
      <c r="K4" s="10"/>
      <c r="L4" s="62" t="s">
        <v>137</v>
      </c>
      <c r="M4" s="63"/>
      <c r="N4" s="64"/>
      <c r="O4" s="10"/>
      <c r="P4" s="62" t="s">
        <v>138</v>
      </c>
      <c r="Q4" s="63"/>
      <c r="R4" s="64"/>
      <c r="S4" s="10"/>
      <c r="T4" s="10"/>
    </row>
    <row r="5" spans="1:20" ht="25.5" x14ac:dyDescent="0.25">
      <c r="A5" s="38" t="s">
        <v>146</v>
      </c>
      <c r="B5" s="51" t="s">
        <v>155</v>
      </c>
      <c r="C5" s="38" t="s">
        <v>0</v>
      </c>
      <c r="D5" s="38" t="s">
        <v>1</v>
      </c>
      <c r="E5" s="38" t="s">
        <v>53</v>
      </c>
      <c r="F5" s="38" t="s">
        <v>2</v>
      </c>
      <c r="G5" s="38" t="s">
        <v>122</v>
      </c>
      <c r="H5" s="38" t="s">
        <v>55</v>
      </c>
      <c r="I5" s="38" t="s">
        <v>142</v>
      </c>
      <c r="J5" s="38" t="s">
        <v>143</v>
      </c>
      <c r="K5" s="38" t="s">
        <v>57</v>
      </c>
      <c r="L5" s="39" t="s">
        <v>127</v>
      </c>
      <c r="M5" s="39" t="s">
        <v>126</v>
      </c>
      <c r="N5" s="39" t="s">
        <v>125</v>
      </c>
      <c r="O5" s="38" t="s">
        <v>56</v>
      </c>
      <c r="P5" s="39" t="s">
        <v>132</v>
      </c>
      <c r="Q5" s="39" t="s">
        <v>149</v>
      </c>
      <c r="R5" s="39" t="s">
        <v>150</v>
      </c>
      <c r="S5" s="38" t="s">
        <v>151</v>
      </c>
      <c r="T5" s="40" t="s">
        <v>129</v>
      </c>
    </row>
    <row r="6" spans="1:20" ht="38.25" x14ac:dyDescent="0.25">
      <c r="A6" s="54" t="s">
        <v>707</v>
      </c>
      <c r="B6" s="53"/>
      <c r="C6" s="54" t="s">
        <v>5</v>
      </c>
      <c r="D6" s="54" t="s">
        <v>159</v>
      </c>
      <c r="E6" s="54">
        <v>2016</v>
      </c>
      <c r="F6" s="54" t="s">
        <v>708</v>
      </c>
      <c r="G6" s="54" t="s">
        <v>49</v>
      </c>
      <c r="H6" s="54" t="s">
        <v>709</v>
      </c>
      <c r="I6" s="54"/>
      <c r="J6" s="54"/>
      <c r="K6" s="54" t="s">
        <v>710</v>
      </c>
      <c r="L6" s="71">
        <v>42648</v>
      </c>
      <c r="M6" s="71">
        <v>42648</v>
      </c>
      <c r="N6" s="71">
        <v>42648</v>
      </c>
      <c r="O6" s="71" t="s">
        <v>162</v>
      </c>
      <c r="P6" s="84"/>
      <c r="Q6" s="84"/>
      <c r="R6" s="84"/>
      <c r="S6" s="74" t="str">
        <f>HYPERLINK("#MesID89","BE.4RWS.89")</f>
        <v>BE.4RWS.89</v>
      </c>
      <c r="T6" s="79"/>
    </row>
    <row r="7" spans="1:20" ht="38.25" x14ac:dyDescent="0.25">
      <c r="A7" s="53" t="s">
        <v>712</v>
      </c>
      <c r="B7" s="53"/>
      <c r="C7" s="53" t="s">
        <v>5</v>
      </c>
      <c r="D7" s="53" t="s">
        <v>159</v>
      </c>
      <c r="E7" s="53">
        <v>2016</v>
      </c>
      <c r="F7" s="53" t="s">
        <v>708</v>
      </c>
      <c r="G7" s="53" t="s">
        <v>49</v>
      </c>
      <c r="H7" s="53" t="s">
        <v>713</v>
      </c>
      <c r="I7" s="53"/>
      <c r="J7" s="53"/>
      <c r="K7" s="53"/>
      <c r="L7" s="83">
        <v>42689</v>
      </c>
      <c r="M7" s="83">
        <v>42689</v>
      </c>
      <c r="N7" s="83">
        <v>42689</v>
      </c>
      <c r="O7" s="83" t="s">
        <v>162</v>
      </c>
      <c r="P7" s="53"/>
      <c r="Q7" s="53"/>
      <c r="R7" s="53"/>
      <c r="S7" s="86" t="str">
        <f>HYPERLINK("#MesID53","EE.SRYB.53")</f>
        <v>EE.SRYB.53</v>
      </c>
      <c r="T7" s="85"/>
    </row>
    <row r="8" spans="1:20" ht="89.25" x14ac:dyDescent="0.25">
      <c r="A8" s="53" t="s">
        <v>714</v>
      </c>
      <c r="B8" s="53"/>
      <c r="C8" s="53" t="s">
        <v>5</v>
      </c>
      <c r="D8" s="53" t="s">
        <v>159</v>
      </c>
      <c r="E8" s="53">
        <v>2018</v>
      </c>
      <c r="F8" s="53" t="s">
        <v>708</v>
      </c>
      <c r="G8" s="53" t="s">
        <v>49</v>
      </c>
      <c r="H8" s="53" t="s">
        <v>715</v>
      </c>
      <c r="I8" s="53"/>
      <c r="J8" s="53"/>
      <c r="K8" s="53"/>
      <c r="L8" s="83">
        <v>43195</v>
      </c>
      <c r="M8" s="83">
        <v>43195</v>
      </c>
      <c r="N8" s="83">
        <v>43195</v>
      </c>
      <c r="O8" s="83" t="s">
        <v>162</v>
      </c>
      <c r="P8" s="53"/>
      <c r="Q8" s="53"/>
      <c r="R8" s="53"/>
      <c r="S8" s="86" t="str">
        <f>HYPERLINK("#MesID448","FI.4RWS.448")</f>
        <v>FI.4RWS.448</v>
      </c>
      <c r="T8" s="85"/>
    </row>
    <row r="9" spans="1:20" ht="38.25" x14ac:dyDescent="0.25">
      <c r="A9" s="53" t="s">
        <v>717</v>
      </c>
      <c r="B9" s="53"/>
      <c r="C9" s="53" t="s">
        <v>6</v>
      </c>
      <c r="D9" s="53" t="s">
        <v>164</v>
      </c>
      <c r="E9" s="53">
        <v>2016</v>
      </c>
      <c r="F9" s="53" t="s">
        <v>718</v>
      </c>
      <c r="G9" s="53" t="s">
        <v>49</v>
      </c>
      <c r="H9" s="53" t="s">
        <v>719</v>
      </c>
      <c r="I9" s="53"/>
      <c r="J9" s="53"/>
      <c r="K9" s="53"/>
      <c r="L9" s="83">
        <v>42653</v>
      </c>
      <c r="M9" s="83">
        <v>42626</v>
      </c>
      <c r="N9" s="83">
        <v>42626</v>
      </c>
      <c r="O9" s="83" t="s">
        <v>162</v>
      </c>
      <c r="P9" s="53"/>
      <c r="Q9" s="53"/>
      <c r="R9" s="53"/>
      <c r="S9" s="86" t="str">
        <f>HYPERLINK("#MesID53","EE.SRYB.53")</f>
        <v>EE.SRYB.53</v>
      </c>
      <c r="T9" s="85" t="s">
        <v>720</v>
      </c>
    </row>
    <row r="10" spans="1:20" ht="38.25" x14ac:dyDescent="0.25">
      <c r="A10" s="53" t="s">
        <v>721</v>
      </c>
      <c r="B10" s="53"/>
      <c r="C10" s="53" t="s">
        <v>6</v>
      </c>
      <c r="D10" s="53" t="s">
        <v>164</v>
      </c>
      <c r="E10" s="53">
        <v>2018</v>
      </c>
      <c r="F10" s="53" t="s">
        <v>718</v>
      </c>
      <c r="G10" s="53" t="s">
        <v>49</v>
      </c>
      <c r="H10" s="53" t="s">
        <v>722</v>
      </c>
      <c r="I10" s="53" t="s">
        <v>723</v>
      </c>
      <c r="J10" s="53"/>
      <c r="K10" s="53" t="s">
        <v>710</v>
      </c>
      <c r="L10" s="83">
        <v>43193</v>
      </c>
      <c r="M10" s="83">
        <v>43171</v>
      </c>
      <c r="N10" s="83">
        <v>43195</v>
      </c>
      <c r="O10" s="83" t="s">
        <v>162</v>
      </c>
      <c r="P10" s="53"/>
      <c r="Q10" s="53"/>
      <c r="R10" s="53"/>
      <c r="S10" s="86" t="str">
        <f>HYPERLINK("#MesID448","FI.4RWS.448")</f>
        <v>FI.4RWS.448</v>
      </c>
      <c r="T10" s="85"/>
    </row>
    <row r="11" spans="1:20" ht="38.25" x14ac:dyDescent="0.25">
      <c r="A11" s="53" t="s">
        <v>724</v>
      </c>
      <c r="B11" s="53"/>
      <c r="C11" s="53" t="s">
        <v>27</v>
      </c>
      <c r="D11" s="53" t="s">
        <v>166</v>
      </c>
      <c r="E11" s="53">
        <v>2016</v>
      </c>
      <c r="F11" s="53" t="s">
        <v>708</v>
      </c>
      <c r="G11" s="53" t="s">
        <v>49</v>
      </c>
      <c r="H11" s="53" t="s">
        <v>709</v>
      </c>
      <c r="I11" s="53"/>
      <c r="J11" s="53"/>
      <c r="K11" s="53"/>
      <c r="L11" s="83">
        <v>42605</v>
      </c>
      <c r="M11" s="83"/>
      <c r="N11" s="83">
        <v>42605</v>
      </c>
      <c r="O11" s="83" t="s">
        <v>162</v>
      </c>
      <c r="P11" s="53"/>
      <c r="Q11" s="53"/>
      <c r="R11" s="53"/>
      <c r="S11" s="86" t="str">
        <f>HYPERLINK("#MesID89","BE.4RWS.89")</f>
        <v>BE.4RWS.89</v>
      </c>
      <c r="T11" s="85"/>
    </row>
    <row r="12" spans="1:20" ht="38.25" x14ac:dyDescent="0.25">
      <c r="A12" s="53" t="s">
        <v>725</v>
      </c>
      <c r="B12" s="53"/>
      <c r="C12" s="53" t="s">
        <v>27</v>
      </c>
      <c r="D12" s="53" t="s">
        <v>166</v>
      </c>
      <c r="E12" s="53">
        <v>2016</v>
      </c>
      <c r="F12" s="53" t="s">
        <v>708</v>
      </c>
      <c r="G12" s="53" t="s">
        <v>49</v>
      </c>
      <c r="H12" s="53" t="s">
        <v>713</v>
      </c>
      <c r="I12" s="53"/>
      <c r="J12" s="53"/>
      <c r="K12" s="53"/>
      <c r="L12" s="83">
        <v>42802</v>
      </c>
      <c r="M12" s="83"/>
      <c r="N12" s="83">
        <v>42802</v>
      </c>
      <c r="O12" s="83" t="s">
        <v>162</v>
      </c>
      <c r="P12" s="53"/>
      <c r="Q12" s="53"/>
      <c r="R12" s="53"/>
      <c r="S12" s="86" t="str">
        <f>HYPERLINK("#MesID53","EE.SRYB.53")</f>
        <v>EE.SRYB.53</v>
      </c>
      <c r="T12" s="85"/>
    </row>
    <row r="13" spans="1:20" ht="38.25" x14ac:dyDescent="0.25">
      <c r="A13" s="53" t="s">
        <v>726</v>
      </c>
      <c r="B13" s="53"/>
      <c r="C13" s="53" t="s">
        <v>7</v>
      </c>
      <c r="D13" s="53" t="s">
        <v>170</v>
      </c>
      <c r="E13" s="53">
        <v>2017</v>
      </c>
      <c r="F13" s="53" t="s">
        <v>718</v>
      </c>
      <c r="G13" s="53" t="s">
        <v>49</v>
      </c>
      <c r="H13" s="53" t="s">
        <v>727</v>
      </c>
      <c r="I13" s="53" t="s">
        <v>728</v>
      </c>
      <c r="J13" s="53"/>
      <c r="K13" s="53" t="s">
        <v>710</v>
      </c>
      <c r="L13" s="83">
        <v>42949</v>
      </c>
      <c r="M13" s="83">
        <v>42933</v>
      </c>
      <c r="N13" s="83">
        <v>42944</v>
      </c>
      <c r="O13" s="83" t="s">
        <v>162</v>
      </c>
      <c r="P13" s="53"/>
      <c r="Q13" s="53"/>
      <c r="R13" s="53"/>
      <c r="S13" s="86" t="str">
        <f>HYPERLINK("#MesID89","BE.4RWS.89")</f>
        <v>BE.4RWS.89</v>
      </c>
      <c r="T13" s="85"/>
    </row>
    <row r="14" spans="1:20" ht="63.75" x14ac:dyDescent="0.25">
      <c r="A14" s="53" t="s">
        <v>729</v>
      </c>
      <c r="B14" s="53"/>
      <c r="C14" s="53" t="s">
        <v>7</v>
      </c>
      <c r="D14" s="53" t="s">
        <v>170</v>
      </c>
      <c r="E14" s="53">
        <v>2017</v>
      </c>
      <c r="F14" s="53" t="s">
        <v>718</v>
      </c>
      <c r="G14" s="53" t="s">
        <v>49</v>
      </c>
      <c r="H14" s="53" t="s">
        <v>730</v>
      </c>
      <c r="I14" s="53" t="s">
        <v>731</v>
      </c>
      <c r="J14" s="53"/>
      <c r="K14" s="53" t="s">
        <v>732</v>
      </c>
      <c r="L14" s="83">
        <v>42949</v>
      </c>
      <c r="M14" s="83">
        <v>42933</v>
      </c>
      <c r="N14" s="83">
        <v>42944</v>
      </c>
      <c r="O14" s="83" t="s">
        <v>162</v>
      </c>
      <c r="P14" s="53"/>
      <c r="Q14" s="53"/>
      <c r="R14" s="53"/>
      <c r="S14" s="86" t="str">
        <f>HYPERLINK("#MesID53","EE.SRYB.53")</f>
        <v>EE.SRYB.53</v>
      </c>
      <c r="T14" s="85"/>
    </row>
    <row r="15" spans="1:20" ht="38.25" x14ac:dyDescent="0.25">
      <c r="A15" s="53" t="s">
        <v>733</v>
      </c>
      <c r="B15" s="53"/>
      <c r="C15" s="53" t="s">
        <v>7</v>
      </c>
      <c r="D15" s="53" t="s">
        <v>170</v>
      </c>
      <c r="E15" s="53">
        <v>2018</v>
      </c>
      <c r="F15" s="53" t="s">
        <v>718</v>
      </c>
      <c r="G15" s="53" t="s">
        <v>49</v>
      </c>
      <c r="H15" s="53" t="s">
        <v>722</v>
      </c>
      <c r="I15" s="53" t="s">
        <v>723</v>
      </c>
      <c r="J15" s="53"/>
      <c r="K15" s="53" t="s">
        <v>710</v>
      </c>
      <c r="L15" s="83">
        <v>43232</v>
      </c>
      <c r="M15" s="83">
        <v>43216</v>
      </c>
      <c r="N15" s="83">
        <v>43227</v>
      </c>
      <c r="O15" s="83" t="s">
        <v>162</v>
      </c>
      <c r="P15" s="53"/>
      <c r="Q15" s="53"/>
      <c r="R15" s="53"/>
      <c r="S15" s="86" t="str">
        <f>HYPERLINK("#MesID448","FI.4RWS.448")</f>
        <v>FI.4RWS.448</v>
      </c>
      <c r="T15" s="85" t="s">
        <v>734</v>
      </c>
    </row>
    <row r="16" spans="1:20" ht="38.25" x14ac:dyDescent="0.25">
      <c r="A16" s="53" t="s">
        <v>735</v>
      </c>
      <c r="B16" s="53"/>
      <c r="C16" s="53" t="s">
        <v>8</v>
      </c>
      <c r="D16" s="53" t="s">
        <v>177</v>
      </c>
      <c r="E16" s="53">
        <v>2017</v>
      </c>
      <c r="F16" s="53" t="s">
        <v>718</v>
      </c>
      <c r="G16" s="53" t="s">
        <v>49</v>
      </c>
      <c r="H16" s="53" t="s">
        <v>736</v>
      </c>
      <c r="I16" s="53"/>
      <c r="J16" s="53"/>
      <c r="K16" s="53" t="s">
        <v>710</v>
      </c>
      <c r="L16" s="83">
        <v>42545</v>
      </c>
      <c r="M16" s="83">
        <v>42835</v>
      </c>
      <c r="N16" s="83">
        <v>42859</v>
      </c>
      <c r="O16" s="83" t="s">
        <v>184</v>
      </c>
      <c r="P16" s="53"/>
      <c r="Q16" s="53"/>
      <c r="R16" s="53"/>
      <c r="S16" s="86" t="str">
        <f>HYPERLINK("#MesID89","BE.4RWS.89")</f>
        <v>BE.4RWS.89</v>
      </c>
      <c r="T16" s="85" t="s">
        <v>737</v>
      </c>
    </row>
    <row r="17" spans="1:20" ht="25.5" x14ac:dyDescent="0.25">
      <c r="A17" s="53" t="s">
        <v>738</v>
      </c>
      <c r="B17" s="53"/>
      <c r="C17" s="53" t="s">
        <v>8</v>
      </c>
      <c r="D17" s="53" t="s">
        <v>177</v>
      </c>
      <c r="E17" s="53">
        <v>2017</v>
      </c>
      <c r="F17" s="53" t="s">
        <v>718</v>
      </c>
      <c r="G17" s="53" t="s">
        <v>49</v>
      </c>
      <c r="H17" s="53" t="s">
        <v>739</v>
      </c>
      <c r="I17" s="53"/>
      <c r="J17" s="53"/>
      <c r="K17" s="53"/>
      <c r="L17" s="83">
        <v>42637</v>
      </c>
      <c r="M17" s="83">
        <v>42905</v>
      </c>
      <c r="N17" s="83">
        <v>42912</v>
      </c>
      <c r="O17" s="83" t="s">
        <v>162</v>
      </c>
      <c r="P17" s="53"/>
      <c r="Q17" s="53"/>
      <c r="R17" s="53"/>
      <c r="S17" s="86" t="str">
        <f>HYPERLINK("#MesID53","EE.SRYB.53")</f>
        <v>EE.SRYB.53</v>
      </c>
      <c r="T17" s="85" t="s">
        <v>740</v>
      </c>
    </row>
    <row r="18" spans="1:20" ht="89.25" x14ac:dyDescent="0.25">
      <c r="A18" s="53" t="s">
        <v>741</v>
      </c>
      <c r="B18" s="53"/>
      <c r="C18" s="53" t="s">
        <v>8</v>
      </c>
      <c r="D18" s="53" t="s">
        <v>177</v>
      </c>
      <c r="E18" s="53">
        <v>2018</v>
      </c>
      <c r="F18" s="53" t="s">
        <v>708</v>
      </c>
      <c r="G18" s="53" t="s">
        <v>49</v>
      </c>
      <c r="H18" s="53" t="s">
        <v>715</v>
      </c>
      <c r="I18" s="53"/>
      <c r="J18" s="53"/>
      <c r="K18" s="53"/>
      <c r="L18" s="83">
        <v>43185</v>
      </c>
      <c r="M18" s="83">
        <v>43185</v>
      </c>
      <c r="N18" s="83">
        <v>43213</v>
      </c>
      <c r="O18" s="83" t="s">
        <v>162</v>
      </c>
      <c r="P18" s="53"/>
      <c r="Q18" s="53"/>
      <c r="R18" s="53"/>
      <c r="S18" s="86" t="str">
        <f>HYPERLINK("#MesID448","FI.4RWS.448")</f>
        <v>FI.4RWS.448</v>
      </c>
      <c r="T18" s="85"/>
    </row>
    <row r="19" spans="1:20" ht="204" x14ac:dyDescent="0.25">
      <c r="A19" s="53" t="s">
        <v>742</v>
      </c>
      <c r="B19" s="53"/>
      <c r="C19" s="53" t="s">
        <v>22</v>
      </c>
      <c r="D19" s="53" t="s">
        <v>187</v>
      </c>
      <c r="E19" s="53">
        <v>2016</v>
      </c>
      <c r="F19" s="53" t="s">
        <v>708</v>
      </c>
      <c r="G19" s="53" t="s">
        <v>49</v>
      </c>
      <c r="H19" s="53" t="s">
        <v>743</v>
      </c>
      <c r="I19" s="53"/>
      <c r="J19" s="53" t="s">
        <v>744</v>
      </c>
      <c r="K19" s="53"/>
      <c r="L19" s="83">
        <v>42736</v>
      </c>
      <c r="M19" s="83">
        <v>42606</v>
      </c>
      <c r="N19" s="83">
        <v>42607</v>
      </c>
      <c r="O19" s="83" t="s">
        <v>162</v>
      </c>
      <c r="P19" s="53"/>
      <c r="Q19" s="53"/>
      <c r="R19" s="53"/>
      <c r="S19" s="86" t="str">
        <f>HYPERLINK("#MesID53","EE.SRYB.53")</f>
        <v>EE.SRYB.53</v>
      </c>
      <c r="T19" s="85" t="s">
        <v>745</v>
      </c>
    </row>
    <row r="20" spans="1:20" ht="38.25" x14ac:dyDescent="0.25">
      <c r="A20" s="53" t="s">
        <v>746</v>
      </c>
      <c r="B20" s="53"/>
      <c r="C20" s="53" t="s">
        <v>22</v>
      </c>
      <c r="D20" s="53" t="s">
        <v>187</v>
      </c>
      <c r="E20" s="53">
        <v>2016</v>
      </c>
      <c r="F20" s="53" t="s">
        <v>708</v>
      </c>
      <c r="G20" s="53" t="s">
        <v>747</v>
      </c>
      <c r="H20" s="53" t="s">
        <v>709</v>
      </c>
      <c r="I20" s="53"/>
      <c r="J20" s="53"/>
      <c r="K20" s="53"/>
      <c r="L20" s="83">
        <v>42669</v>
      </c>
      <c r="M20" s="83">
        <v>42669</v>
      </c>
      <c r="N20" s="83">
        <v>42669</v>
      </c>
      <c r="O20" s="83" t="s">
        <v>162</v>
      </c>
      <c r="P20" s="53"/>
      <c r="Q20" s="53"/>
      <c r="R20" s="53"/>
      <c r="S20" s="86" t="str">
        <f>HYPERLINK("#MesID89","BE.4RWS.89")</f>
        <v>BE.4RWS.89</v>
      </c>
      <c r="T20" s="85" t="s">
        <v>748</v>
      </c>
    </row>
    <row r="21" spans="1:20" ht="89.25" x14ac:dyDescent="0.25">
      <c r="A21" s="53" t="s">
        <v>749</v>
      </c>
      <c r="B21" s="53"/>
      <c r="C21" s="53" t="s">
        <v>22</v>
      </c>
      <c r="D21" s="53" t="s">
        <v>187</v>
      </c>
      <c r="E21" s="53">
        <v>2018</v>
      </c>
      <c r="F21" s="53" t="s">
        <v>708</v>
      </c>
      <c r="G21" s="53" t="s">
        <v>49</v>
      </c>
      <c r="H21" s="53" t="s">
        <v>715</v>
      </c>
      <c r="I21" s="53"/>
      <c r="J21" s="53"/>
      <c r="K21" s="53"/>
      <c r="L21" s="83">
        <v>43216</v>
      </c>
      <c r="M21" s="83">
        <v>43216</v>
      </c>
      <c r="N21" s="83">
        <v>43216</v>
      </c>
      <c r="O21" s="83" t="s">
        <v>162</v>
      </c>
      <c r="P21" s="53"/>
      <c r="Q21" s="53"/>
      <c r="R21" s="53"/>
      <c r="S21" s="86" t="str">
        <f>HYPERLINK("#MesID448","FI.4RWS.448")</f>
        <v>FI.4RWS.448</v>
      </c>
      <c r="T21" s="85"/>
    </row>
    <row r="22" spans="1:20" ht="25.5" x14ac:dyDescent="0.25">
      <c r="A22" s="53" t="s">
        <v>750</v>
      </c>
      <c r="B22" s="53"/>
      <c r="C22" s="53" t="s">
        <v>9</v>
      </c>
      <c r="D22" s="53" t="s">
        <v>332</v>
      </c>
      <c r="E22" s="53">
        <v>2014</v>
      </c>
      <c r="F22" s="53" t="s">
        <v>718</v>
      </c>
      <c r="G22" s="53" t="s">
        <v>49</v>
      </c>
      <c r="H22" s="53" t="s">
        <v>751</v>
      </c>
      <c r="I22" s="53"/>
      <c r="J22" s="53"/>
      <c r="K22" s="53"/>
      <c r="L22" s="83">
        <v>41890</v>
      </c>
      <c r="M22" s="83"/>
      <c r="N22" s="83">
        <v>41640</v>
      </c>
      <c r="O22" s="83" t="s">
        <v>162</v>
      </c>
      <c r="P22" s="53"/>
      <c r="Q22" s="53"/>
      <c r="R22" s="53"/>
      <c r="S22" s="86" t="str">
        <f>HYPERLINK("#MesID178","SE.PIL2.178")</f>
        <v>SE.PIL2.178</v>
      </c>
      <c r="T22" s="85" t="s">
        <v>753</v>
      </c>
    </row>
    <row r="23" spans="1:20" ht="38.25" x14ac:dyDescent="0.25">
      <c r="A23" s="53" t="s">
        <v>754</v>
      </c>
      <c r="B23" s="53"/>
      <c r="C23" s="53" t="s">
        <v>9</v>
      </c>
      <c r="D23" s="53" t="s">
        <v>332</v>
      </c>
      <c r="E23" s="53">
        <v>2014</v>
      </c>
      <c r="F23" s="53" t="s">
        <v>718</v>
      </c>
      <c r="G23" s="53" t="s">
        <v>49</v>
      </c>
      <c r="H23" s="53" t="s">
        <v>755</v>
      </c>
      <c r="I23" s="53"/>
      <c r="J23" s="53"/>
      <c r="K23" s="53" t="s">
        <v>183</v>
      </c>
      <c r="L23" s="83">
        <v>42094</v>
      </c>
      <c r="M23" s="83"/>
      <c r="N23" s="83">
        <v>41640</v>
      </c>
      <c r="O23" s="83" t="s">
        <v>162</v>
      </c>
      <c r="P23" s="53"/>
      <c r="Q23" s="53"/>
      <c r="R23" s="53"/>
      <c r="S23" s="86" t="str">
        <f>HYPERLINK("#MesID149","NO.RIWO.149")</f>
        <v>NO.RIWO.149</v>
      </c>
      <c r="T23" s="85" t="s">
        <v>757</v>
      </c>
    </row>
    <row r="24" spans="1:20" ht="38.25" x14ac:dyDescent="0.25">
      <c r="A24" s="53" t="s">
        <v>758</v>
      </c>
      <c r="B24" s="53"/>
      <c r="C24" s="53" t="s">
        <v>9</v>
      </c>
      <c r="D24" s="53" t="s">
        <v>189</v>
      </c>
      <c r="E24" s="53">
        <v>2016</v>
      </c>
      <c r="F24" s="53" t="s">
        <v>718</v>
      </c>
      <c r="G24" s="53" t="s">
        <v>49</v>
      </c>
      <c r="H24" s="53" t="s">
        <v>736</v>
      </c>
      <c r="I24" s="53"/>
      <c r="J24" s="53"/>
      <c r="K24" s="53" t="s">
        <v>710</v>
      </c>
      <c r="L24" s="83">
        <v>42489</v>
      </c>
      <c r="M24" s="83"/>
      <c r="N24" s="83">
        <v>42584</v>
      </c>
      <c r="O24" s="83" t="s">
        <v>162</v>
      </c>
      <c r="P24" s="53"/>
      <c r="Q24" s="53"/>
      <c r="R24" s="53"/>
      <c r="S24" s="86" t="str">
        <f>HYPERLINK("#MesID89","BE.4RWS.89")</f>
        <v>BE.4RWS.89</v>
      </c>
      <c r="T24" s="85"/>
    </row>
    <row r="25" spans="1:20" ht="38.25" x14ac:dyDescent="0.25">
      <c r="A25" s="53" t="s">
        <v>759</v>
      </c>
      <c r="B25" s="53"/>
      <c r="C25" s="53" t="s">
        <v>9</v>
      </c>
      <c r="D25" s="53" t="s">
        <v>189</v>
      </c>
      <c r="E25" s="53">
        <v>2016</v>
      </c>
      <c r="F25" s="53" t="s">
        <v>718</v>
      </c>
      <c r="G25" s="53" t="s">
        <v>49</v>
      </c>
      <c r="H25" s="53" t="s">
        <v>719</v>
      </c>
      <c r="I25" s="53" t="s">
        <v>760</v>
      </c>
      <c r="J25" s="53"/>
      <c r="K25" s="53" t="s">
        <v>732</v>
      </c>
      <c r="L25" s="83">
        <v>42736</v>
      </c>
      <c r="M25" s="83">
        <v>42723</v>
      </c>
      <c r="N25" s="83">
        <v>42723</v>
      </c>
      <c r="O25" s="83" t="s">
        <v>162</v>
      </c>
      <c r="P25" s="53"/>
      <c r="Q25" s="53"/>
      <c r="R25" s="53"/>
      <c r="S25" s="86" t="str">
        <f>HYPERLINK("#MesID53","EE.SRYB.53")</f>
        <v>EE.SRYB.53</v>
      </c>
      <c r="T25" s="85"/>
    </row>
    <row r="26" spans="1:20" ht="38.25" x14ac:dyDescent="0.25">
      <c r="A26" s="53" t="s">
        <v>761</v>
      </c>
      <c r="B26" s="53"/>
      <c r="C26" s="53" t="s">
        <v>9</v>
      </c>
      <c r="D26" s="53" t="s">
        <v>189</v>
      </c>
      <c r="E26" s="53">
        <v>2018</v>
      </c>
      <c r="F26" s="53" t="s">
        <v>718</v>
      </c>
      <c r="G26" s="53" t="s">
        <v>49</v>
      </c>
      <c r="H26" s="53" t="s">
        <v>722</v>
      </c>
      <c r="I26" s="53" t="s">
        <v>723</v>
      </c>
      <c r="J26" s="53"/>
      <c r="K26" s="53" t="s">
        <v>710</v>
      </c>
      <c r="L26" s="83">
        <v>43191</v>
      </c>
      <c r="M26" s="83">
        <v>42942</v>
      </c>
      <c r="N26" s="83">
        <v>43202</v>
      </c>
      <c r="O26" s="83" t="s">
        <v>162</v>
      </c>
      <c r="P26" s="53"/>
      <c r="Q26" s="53"/>
      <c r="R26" s="53"/>
      <c r="S26" s="86" t="str">
        <f>HYPERLINK("#MesID448","FI.4RWS.448")</f>
        <v>FI.4RWS.448</v>
      </c>
      <c r="T26" s="85"/>
    </row>
    <row r="27" spans="1:20" ht="38.25" x14ac:dyDescent="0.25">
      <c r="A27" s="53" t="s">
        <v>762</v>
      </c>
      <c r="B27" s="53" t="s">
        <v>278</v>
      </c>
      <c r="C27" s="53" t="s">
        <v>9</v>
      </c>
      <c r="D27" s="53" t="s">
        <v>763</v>
      </c>
      <c r="E27" s="53">
        <v>2018</v>
      </c>
      <c r="F27" s="53" t="s">
        <v>718</v>
      </c>
      <c r="G27" s="53" t="s">
        <v>49</v>
      </c>
      <c r="H27" s="53" t="s">
        <v>727</v>
      </c>
      <c r="I27" s="53"/>
      <c r="J27" s="53"/>
      <c r="K27" s="53" t="s">
        <v>764</v>
      </c>
      <c r="L27" s="83">
        <v>43426</v>
      </c>
      <c r="M27" s="83"/>
      <c r="N27" s="83">
        <v>43426</v>
      </c>
      <c r="O27" s="83" t="s">
        <v>162</v>
      </c>
      <c r="P27" s="53"/>
      <c r="Q27" s="53"/>
      <c r="R27" s="53"/>
      <c r="S27" s="86" t="str">
        <f>HYPERLINK("#MesID489","BE.4RWS.489")</f>
        <v>BE.4RWS.489</v>
      </c>
      <c r="T27" s="85"/>
    </row>
    <row r="28" spans="1:20" ht="38.25" x14ac:dyDescent="0.25">
      <c r="A28" s="53" t="s">
        <v>766</v>
      </c>
      <c r="B28" s="53"/>
      <c r="C28" s="53" t="s">
        <v>10</v>
      </c>
      <c r="D28" s="53" t="s">
        <v>194</v>
      </c>
      <c r="E28" s="53">
        <v>2016</v>
      </c>
      <c r="F28" s="53" t="s">
        <v>708</v>
      </c>
      <c r="G28" s="53" t="s">
        <v>49</v>
      </c>
      <c r="H28" s="53" t="s">
        <v>709</v>
      </c>
      <c r="I28" s="53"/>
      <c r="J28" s="53"/>
      <c r="K28" s="53"/>
      <c r="L28" s="83">
        <v>42555</v>
      </c>
      <c r="M28" s="83">
        <v>42555</v>
      </c>
      <c r="N28" s="83">
        <v>42555</v>
      </c>
      <c r="O28" s="83" t="s">
        <v>162</v>
      </c>
      <c r="P28" s="53"/>
      <c r="Q28" s="53"/>
      <c r="R28" s="53"/>
      <c r="S28" s="86" t="str">
        <f>HYPERLINK("#MesID89","BE.4RWS.89")</f>
        <v>BE.4RWS.89</v>
      </c>
      <c r="T28" s="85"/>
    </row>
    <row r="29" spans="1:20" ht="89.25" x14ac:dyDescent="0.25">
      <c r="A29" s="53" t="s">
        <v>767</v>
      </c>
      <c r="B29" s="53"/>
      <c r="C29" s="53" t="s">
        <v>10</v>
      </c>
      <c r="D29" s="53" t="s">
        <v>194</v>
      </c>
      <c r="E29" s="53">
        <v>2018</v>
      </c>
      <c r="F29" s="53" t="s">
        <v>708</v>
      </c>
      <c r="G29" s="53" t="s">
        <v>49</v>
      </c>
      <c r="H29" s="53" t="s">
        <v>715</v>
      </c>
      <c r="I29" s="53"/>
      <c r="J29" s="53"/>
      <c r="K29" s="53"/>
      <c r="L29" s="83">
        <v>43206</v>
      </c>
      <c r="M29" s="83">
        <v>43206</v>
      </c>
      <c r="N29" s="83">
        <v>43209</v>
      </c>
      <c r="O29" s="83" t="s">
        <v>162</v>
      </c>
      <c r="P29" s="53"/>
      <c r="Q29" s="53"/>
      <c r="R29" s="53"/>
      <c r="S29" s="86" t="str">
        <f>HYPERLINK("#MesID448","FI.4RWS.448")</f>
        <v>FI.4RWS.448</v>
      </c>
      <c r="T29" s="85"/>
    </row>
    <row r="30" spans="1:20" ht="38.25" x14ac:dyDescent="0.25">
      <c r="A30" s="53" t="s">
        <v>768</v>
      </c>
      <c r="B30" s="53"/>
      <c r="C30" s="53" t="s">
        <v>10</v>
      </c>
      <c r="D30" s="53" t="s">
        <v>194</v>
      </c>
      <c r="E30" s="53">
        <v>2018</v>
      </c>
      <c r="F30" s="53" t="s">
        <v>708</v>
      </c>
      <c r="G30" s="53" t="s">
        <v>49</v>
      </c>
      <c r="H30" s="53" t="s">
        <v>709</v>
      </c>
      <c r="I30" s="53"/>
      <c r="J30" s="53"/>
      <c r="K30" s="53"/>
      <c r="L30" s="83">
        <v>43437</v>
      </c>
      <c r="M30" s="83">
        <v>43437</v>
      </c>
      <c r="N30" s="83">
        <v>43437</v>
      </c>
      <c r="O30" s="83" t="s">
        <v>162</v>
      </c>
      <c r="P30" s="53"/>
      <c r="Q30" s="53"/>
      <c r="R30" s="53"/>
      <c r="S30" s="86" t="str">
        <f>HYPERLINK("#MesID489","BE.4RWS.489")</f>
        <v>BE.4RWS.489</v>
      </c>
      <c r="T30" s="85"/>
    </row>
    <row r="31" spans="1:20" ht="38.25" x14ac:dyDescent="0.25">
      <c r="A31" s="53" t="s">
        <v>769</v>
      </c>
      <c r="B31" s="53"/>
      <c r="C31" s="53" t="s">
        <v>3</v>
      </c>
      <c r="D31" s="53" t="s">
        <v>196</v>
      </c>
      <c r="E31" s="53">
        <v>2017</v>
      </c>
      <c r="F31" s="53" t="s">
        <v>708</v>
      </c>
      <c r="G31" s="53" t="s">
        <v>49</v>
      </c>
      <c r="H31" s="53" t="s">
        <v>713</v>
      </c>
      <c r="I31" s="53"/>
      <c r="J31" s="53"/>
      <c r="K31" s="53"/>
      <c r="L31" s="83">
        <v>42751</v>
      </c>
      <c r="M31" s="83">
        <v>42751</v>
      </c>
      <c r="N31" s="83">
        <v>42751</v>
      </c>
      <c r="O31" s="83" t="s">
        <v>184</v>
      </c>
      <c r="P31" s="53" t="s">
        <v>316</v>
      </c>
      <c r="Q31" s="53">
        <v>43466</v>
      </c>
      <c r="R31" s="53"/>
      <c r="S31" s="86" t="str">
        <f>HYPERLINK("#MesID53","EE.SRYB.53")</f>
        <v>EE.SRYB.53</v>
      </c>
      <c r="T31" s="85"/>
    </row>
    <row r="32" spans="1:20" ht="25.5" x14ac:dyDescent="0.25">
      <c r="A32" s="53" t="s">
        <v>770</v>
      </c>
      <c r="B32" s="53"/>
      <c r="C32" s="53" t="s">
        <v>3</v>
      </c>
      <c r="D32" s="53" t="s">
        <v>196</v>
      </c>
      <c r="E32" s="53">
        <v>2018</v>
      </c>
      <c r="F32" s="53" t="s">
        <v>718</v>
      </c>
      <c r="G32" s="53" t="s">
        <v>49</v>
      </c>
      <c r="H32" s="53" t="s">
        <v>771</v>
      </c>
      <c r="I32" s="53"/>
      <c r="J32" s="53"/>
      <c r="K32" s="53" t="s">
        <v>732</v>
      </c>
      <c r="L32" s="83">
        <v>43466</v>
      </c>
      <c r="M32" s="83">
        <v>43187</v>
      </c>
      <c r="N32" s="83">
        <v>43194</v>
      </c>
      <c r="O32" s="83" t="s">
        <v>162</v>
      </c>
      <c r="P32" s="53"/>
      <c r="Q32" s="53"/>
      <c r="R32" s="53"/>
      <c r="S32" s="86" t="str">
        <f>HYPERLINK("#MesID483","EE.SRYB.483")</f>
        <v>EE.SRYB.483</v>
      </c>
      <c r="T32" s="85" t="s">
        <v>772</v>
      </c>
    </row>
    <row r="33" spans="1:20" ht="63.75" x14ac:dyDescent="0.25">
      <c r="A33" s="53" t="s">
        <v>773</v>
      </c>
      <c r="B33" s="53"/>
      <c r="C33" s="53" t="s">
        <v>11</v>
      </c>
      <c r="D33" s="53" t="s">
        <v>198</v>
      </c>
      <c r="E33" s="53">
        <v>2016</v>
      </c>
      <c r="F33" s="53" t="s">
        <v>718</v>
      </c>
      <c r="G33" s="53" t="s">
        <v>49</v>
      </c>
      <c r="H33" s="53" t="s">
        <v>774</v>
      </c>
      <c r="I33" s="53"/>
      <c r="J33" s="53"/>
      <c r="K33" s="53" t="s">
        <v>775</v>
      </c>
      <c r="L33" s="83">
        <v>42445</v>
      </c>
      <c r="M33" s="83">
        <v>42444</v>
      </c>
      <c r="N33" s="83">
        <v>42447</v>
      </c>
      <c r="O33" s="83" t="s">
        <v>162</v>
      </c>
      <c r="P33" s="53"/>
      <c r="Q33" s="53"/>
      <c r="R33" s="53"/>
      <c r="S33" s="86" t="str">
        <f>HYPERLINK("#MesID89","BE.4RWS.89")</f>
        <v>BE.4RWS.89</v>
      </c>
      <c r="T33" s="85" t="s">
        <v>776</v>
      </c>
    </row>
    <row r="34" spans="1:20" ht="76.5" x14ac:dyDescent="0.25">
      <c r="A34" s="53" t="s">
        <v>777</v>
      </c>
      <c r="B34" s="53"/>
      <c r="C34" s="53" t="s">
        <v>11</v>
      </c>
      <c r="D34" s="53" t="s">
        <v>198</v>
      </c>
      <c r="E34" s="53">
        <v>2016</v>
      </c>
      <c r="F34" s="53" t="s">
        <v>718</v>
      </c>
      <c r="G34" s="53" t="s">
        <v>49</v>
      </c>
      <c r="H34" s="53" t="s">
        <v>778</v>
      </c>
      <c r="I34" s="53"/>
      <c r="J34" s="53"/>
      <c r="K34" s="53" t="s">
        <v>732</v>
      </c>
      <c r="L34" s="83">
        <v>42644</v>
      </c>
      <c r="M34" s="83">
        <v>42644</v>
      </c>
      <c r="N34" s="83">
        <v>42725</v>
      </c>
      <c r="O34" s="83" t="s">
        <v>162</v>
      </c>
      <c r="P34" s="53"/>
      <c r="Q34" s="53"/>
      <c r="R34" s="53"/>
      <c r="S34" s="86" t="str">
        <f>HYPERLINK("#MesID53","EE.SRYB.53")</f>
        <v>EE.SRYB.53</v>
      </c>
      <c r="T34" s="85" t="s">
        <v>779</v>
      </c>
    </row>
    <row r="35" spans="1:20" ht="38.25" x14ac:dyDescent="0.25">
      <c r="A35" s="53" t="s">
        <v>780</v>
      </c>
      <c r="B35" s="53"/>
      <c r="C35" s="53" t="s">
        <v>12</v>
      </c>
      <c r="D35" s="53" t="s">
        <v>200</v>
      </c>
      <c r="E35" s="53">
        <v>2016</v>
      </c>
      <c r="F35" s="53" t="s">
        <v>708</v>
      </c>
      <c r="G35" s="53" t="s">
        <v>747</v>
      </c>
      <c r="H35" s="53" t="s">
        <v>709</v>
      </c>
      <c r="I35" s="53"/>
      <c r="J35" s="53"/>
      <c r="K35" s="53"/>
      <c r="L35" s="83">
        <v>42580</v>
      </c>
      <c r="M35" s="83">
        <v>42580</v>
      </c>
      <c r="N35" s="83">
        <v>42580</v>
      </c>
      <c r="O35" s="83" t="s">
        <v>184</v>
      </c>
      <c r="P35" s="53"/>
      <c r="Q35" s="53"/>
      <c r="R35" s="53"/>
      <c r="S35" s="86" t="str">
        <f>HYPERLINK("#MesID89","BE.4RWS.89")</f>
        <v>BE.4RWS.89</v>
      </c>
      <c r="T35" s="85"/>
    </row>
    <row r="36" spans="1:20" ht="38.25" x14ac:dyDescent="0.25">
      <c r="A36" s="53" t="s">
        <v>781</v>
      </c>
      <c r="B36" s="53"/>
      <c r="C36" s="53" t="s">
        <v>12</v>
      </c>
      <c r="D36" s="53" t="s">
        <v>200</v>
      </c>
      <c r="E36" s="53">
        <v>2016</v>
      </c>
      <c r="F36" s="53" t="s">
        <v>708</v>
      </c>
      <c r="G36" s="53" t="s">
        <v>49</v>
      </c>
      <c r="H36" s="53" t="s">
        <v>743</v>
      </c>
      <c r="I36" s="53"/>
      <c r="J36" s="53"/>
      <c r="K36" s="53"/>
      <c r="L36" s="83">
        <v>42684</v>
      </c>
      <c r="M36" s="83">
        <v>42684</v>
      </c>
      <c r="N36" s="83">
        <v>42684</v>
      </c>
      <c r="O36" s="83" t="s">
        <v>162</v>
      </c>
      <c r="P36" s="53"/>
      <c r="Q36" s="53"/>
      <c r="R36" s="53"/>
      <c r="S36" s="86" t="str">
        <f>HYPERLINK("#MesID53","EE.SRYB.53")</f>
        <v>EE.SRYB.53</v>
      </c>
      <c r="T36" s="85"/>
    </row>
    <row r="37" spans="1:20" ht="89.25" x14ac:dyDescent="0.25">
      <c r="A37" s="53" t="s">
        <v>782</v>
      </c>
      <c r="B37" s="53"/>
      <c r="C37" s="53" t="s">
        <v>12</v>
      </c>
      <c r="D37" s="53" t="s">
        <v>200</v>
      </c>
      <c r="E37" s="53">
        <v>2018</v>
      </c>
      <c r="F37" s="53" t="s">
        <v>708</v>
      </c>
      <c r="G37" s="53" t="s">
        <v>49</v>
      </c>
      <c r="H37" s="53" t="s">
        <v>715</v>
      </c>
      <c r="I37" s="53"/>
      <c r="J37" s="53"/>
      <c r="K37" s="53"/>
      <c r="L37" s="83">
        <v>43223</v>
      </c>
      <c r="M37" s="83">
        <v>43223</v>
      </c>
      <c r="N37" s="83">
        <v>43223</v>
      </c>
      <c r="O37" s="83" t="s">
        <v>162</v>
      </c>
      <c r="P37" s="53"/>
      <c r="Q37" s="53"/>
      <c r="R37" s="53"/>
      <c r="S37" s="86" t="str">
        <f>HYPERLINK("#MesID448","FI.4RWS.448")</f>
        <v>FI.4RWS.448</v>
      </c>
      <c r="T37" s="85"/>
    </row>
    <row r="38" spans="1:20" ht="38.25" x14ac:dyDescent="0.25">
      <c r="A38" s="53" t="s">
        <v>783</v>
      </c>
      <c r="B38" s="53"/>
      <c r="C38" s="53" t="s">
        <v>12</v>
      </c>
      <c r="D38" s="53" t="s">
        <v>200</v>
      </c>
      <c r="E38" s="53">
        <v>2018</v>
      </c>
      <c r="F38" s="53" t="s">
        <v>708</v>
      </c>
      <c r="G38" s="53" t="s">
        <v>49</v>
      </c>
      <c r="H38" s="53" t="s">
        <v>709</v>
      </c>
      <c r="I38" s="53"/>
      <c r="J38" s="53"/>
      <c r="K38" s="53"/>
      <c r="L38" s="83">
        <v>43451</v>
      </c>
      <c r="M38" s="83">
        <v>43451</v>
      </c>
      <c r="N38" s="83">
        <v>43451</v>
      </c>
      <c r="O38" s="83" t="s">
        <v>162</v>
      </c>
      <c r="P38" s="53"/>
      <c r="Q38" s="53"/>
      <c r="R38" s="53"/>
      <c r="S38" s="86" t="str">
        <f>HYPERLINK("#MesID489","BE.4RWS.489")</f>
        <v>BE.4RWS.489</v>
      </c>
      <c r="T38" s="85"/>
    </row>
    <row r="39" spans="1:20" ht="38.25" x14ac:dyDescent="0.25">
      <c r="A39" s="53" t="s">
        <v>784</v>
      </c>
      <c r="B39" s="53"/>
      <c r="C39" s="53" t="s">
        <v>29</v>
      </c>
      <c r="D39" s="53" t="s">
        <v>202</v>
      </c>
      <c r="E39" s="53">
        <v>2018</v>
      </c>
      <c r="F39" s="53" t="s">
        <v>708</v>
      </c>
      <c r="G39" s="53" t="s">
        <v>49</v>
      </c>
      <c r="H39" s="53" t="s">
        <v>785</v>
      </c>
      <c r="I39" s="53"/>
      <c r="J39" s="53"/>
      <c r="K39" s="53"/>
      <c r="L39" s="83">
        <v>43152</v>
      </c>
      <c r="M39" s="83">
        <v>43152</v>
      </c>
      <c r="N39" s="83">
        <v>43152</v>
      </c>
      <c r="O39" s="83" t="s">
        <v>162</v>
      </c>
      <c r="P39" s="53"/>
      <c r="Q39" s="53"/>
      <c r="R39" s="53"/>
      <c r="S39" s="86" t="str">
        <f>HYPERLINK("#MesID448","FI.4RWS.448")</f>
        <v>FI.4RWS.448</v>
      </c>
      <c r="T39" s="85"/>
    </row>
    <row r="40" spans="1:20" ht="38.25" x14ac:dyDescent="0.25">
      <c r="A40" s="53" t="s">
        <v>786</v>
      </c>
      <c r="B40" s="53"/>
      <c r="C40" s="53" t="s">
        <v>29</v>
      </c>
      <c r="D40" s="53" t="s">
        <v>202</v>
      </c>
      <c r="E40" s="53">
        <v>2018</v>
      </c>
      <c r="F40" s="53" t="s">
        <v>708</v>
      </c>
      <c r="G40" s="53" t="s">
        <v>49</v>
      </c>
      <c r="H40" s="53" t="s">
        <v>709</v>
      </c>
      <c r="I40" s="53"/>
      <c r="J40" s="53"/>
      <c r="K40" s="53"/>
      <c r="L40" s="83">
        <v>43444</v>
      </c>
      <c r="M40" s="83">
        <v>43444</v>
      </c>
      <c r="N40" s="83">
        <v>43445</v>
      </c>
      <c r="O40" s="83" t="s">
        <v>162</v>
      </c>
      <c r="P40" s="53"/>
      <c r="Q40" s="53"/>
      <c r="R40" s="53"/>
      <c r="S40" s="86" t="str">
        <f>HYPERLINK("#MesID489","BE.4RWS.489")</f>
        <v>BE.4RWS.489</v>
      </c>
      <c r="T40" s="85"/>
    </row>
    <row r="41" spans="1:20" ht="38.25" x14ac:dyDescent="0.25">
      <c r="A41" s="53" t="s">
        <v>787</v>
      </c>
      <c r="B41" s="53"/>
      <c r="C41" s="53" t="s">
        <v>25</v>
      </c>
      <c r="D41" s="53" t="s">
        <v>204</v>
      </c>
      <c r="E41" s="53">
        <v>2017</v>
      </c>
      <c r="F41" s="53" t="s">
        <v>708</v>
      </c>
      <c r="G41" s="53" t="s">
        <v>49</v>
      </c>
      <c r="H41" s="53" t="s">
        <v>709</v>
      </c>
      <c r="I41" s="53"/>
      <c r="J41" s="53"/>
      <c r="K41" s="53"/>
      <c r="L41" s="83">
        <v>42776</v>
      </c>
      <c r="M41" s="83"/>
      <c r="N41" s="83">
        <v>42776</v>
      </c>
      <c r="O41" s="83" t="s">
        <v>162</v>
      </c>
      <c r="P41" s="53"/>
      <c r="Q41" s="53"/>
      <c r="R41" s="53"/>
      <c r="S41" s="86" t="str">
        <f>HYPERLINK("#MesID89","BE.4RWS.89")</f>
        <v>BE.4RWS.89</v>
      </c>
      <c r="T41" s="85"/>
    </row>
    <row r="42" spans="1:20" ht="38.25" x14ac:dyDescent="0.25">
      <c r="A42" s="53" t="s">
        <v>788</v>
      </c>
      <c r="B42" s="53"/>
      <c r="C42" s="53" t="s">
        <v>25</v>
      </c>
      <c r="D42" s="53" t="s">
        <v>204</v>
      </c>
      <c r="E42" s="53">
        <v>2017</v>
      </c>
      <c r="F42" s="53" t="s">
        <v>708</v>
      </c>
      <c r="G42" s="53" t="s">
        <v>49</v>
      </c>
      <c r="H42" s="53" t="s">
        <v>743</v>
      </c>
      <c r="I42" s="53"/>
      <c r="J42" s="53"/>
      <c r="K42" s="53"/>
      <c r="L42" s="83">
        <v>42776</v>
      </c>
      <c r="M42" s="83"/>
      <c r="N42" s="83">
        <v>42776</v>
      </c>
      <c r="O42" s="83" t="s">
        <v>162</v>
      </c>
      <c r="P42" s="53"/>
      <c r="Q42" s="53"/>
      <c r="R42" s="53"/>
      <c r="S42" s="86" t="str">
        <f>HYPERLINK("#MesID53","EE.SRYB.53")</f>
        <v>EE.SRYB.53</v>
      </c>
      <c r="T42" s="85"/>
    </row>
    <row r="43" spans="1:20" ht="89.25" x14ac:dyDescent="0.25">
      <c r="A43" s="53" t="s">
        <v>789</v>
      </c>
      <c r="B43" s="53"/>
      <c r="C43" s="53" t="s">
        <v>25</v>
      </c>
      <c r="D43" s="53" t="s">
        <v>204</v>
      </c>
      <c r="E43" s="53">
        <v>2018</v>
      </c>
      <c r="F43" s="53" t="s">
        <v>708</v>
      </c>
      <c r="G43" s="53" t="s">
        <v>49</v>
      </c>
      <c r="H43" s="53" t="s">
        <v>715</v>
      </c>
      <c r="I43" s="53"/>
      <c r="J43" s="53"/>
      <c r="K43" s="53"/>
      <c r="L43" s="83">
        <v>43188</v>
      </c>
      <c r="M43" s="83">
        <v>43188</v>
      </c>
      <c r="N43" s="83">
        <v>43188</v>
      </c>
      <c r="O43" s="83" t="s">
        <v>162</v>
      </c>
      <c r="P43" s="53"/>
      <c r="Q43" s="53"/>
      <c r="R43" s="53"/>
      <c r="S43" s="86" t="str">
        <f>HYPERLINK("#MesID448","FI.4RWS.448")</f>
        <v>FI.4RWS.448</v>
      </c>
      <c r="T43" s="85"/>
    </row>
    <row r="44" spans="1:20" ht="38.25" x14ac:dyDescent="0.25">
      <c r="A44" s="53" t="s">
        <v>790</v>
      </c>
      <c r="B44" s="53"/>
      <c r="C44" s="53" t="s">
        <v>23</v>
      </c>
      <c r="D44" s="53" t="s">
        <v>210</v>
      </c>
      <c r="E44" s="53">
        <v>2016</v>
      </c>
      <c r="F44" s="53" t="s">
        <v>708</v>
      </c>
      <c r="G44" s="53" t="s">
        <v>747</v>
      </c>
      <c r="H44" s="53" t="s">
        <v>709</v>
      </c>
      <c r="I44" s="53"/>
      <c r="J44" s="53"/>
      <c r="K44" s="53"/>
      <c r="L44" s="83">
        <v>42572</v>
      </c>
      <c r="M44" s="83"/>
      <c r="N44" s="83">
        <v>42572</v>
      </c>
      <c r="O44" s="83" t="s">
        <v>184</v>
      </c>
      <c r="P44" s="53"/>
      <c r="Q44" s="53"/>
      <c r="R44" s="53"/>
      <c r="S44" s="86" t="str">
        <f>HYPERLINK("#MesID89","BE.4RWS.89")</f>
        <v>BE.4RWS.89</v>
      </c>
      <c r="T44" s="85"/>
    </row>
    <row r="45" spans="1:20" ht="38.25" x14ac:dyDescent="0.25">
      <c r="A45" s="53" t="s">
        <v>791</v>
      </c>
      <c r="B45" s="53"/>
      <c r="C45" s="53" t="s">
        <v>23</v>
      </c>
      <c r="D45" s="53" t="s">
        <v>210</v>
      </c>
      <c r="E45" s="53">
        <v>2016</v>
      </c>
      <c r="F45" s="53" t="s">
        <v>708</v>
      </c>
      <c r="G45" s="53" t="s">
        <v>49</v>
      </c>
      <c r="H45" s="53" t="s">
        <v>743</v>
      </c>
      <c r="I45" s="53"/>
      <c r="J45" s="53"/>
      <c r="K45" s="53"/>
      <c r="L45" s="83">
        <v>42684</v>
      </c>
      <c r="M45" s="83"/>
      <c r="N45" s="83">
        <v>42684</v>
      </c>
      <c r="O45" s="83" t="s">
        <v>162</v>
      </c>
      <c r="P45" s="53"/>
      <c r="Q45" s="53"/>
      <c r="R45" s="53"/>
      <c r="S45" s="86" t="str">
        <f>HYPERLINK("#MesID53","EE.SRYB.53")</f>
        <v>EE.SRYB.53</v>
      </c>
      <c r="T45" s="85"/>
    </row>
    <row r="46" spans="1:20" ht="89.25" x14ac:dyDescent="0.25">
      <c r="A46" s="53" t="s">
        <v>792</v>
      </c>
      <c r="B46" s="53"/>
      <c r="C46" s="53" t="s">
        <v>23</v>
      </c>
      <c r="D46" s="53" t="s">
        <v>210</v>
      </c>
      <c r="E46" s="53">
        <v>2018</v>
      </c>
      <c r="F46" s="53" t="s">
        <v>708</v>
      </c>
      <c r="G46" s="53" t="s">
        <v>49</v>
      </c>
      <c r="H46" s="53" t="s">
        <v>715</v>
      </c>
      <c r="I46" s="53"/>
      <c r="J46" s="53"/>
      <c r="K46" s="53"/>
      <c r="L46" s="83">
        <v>43171</v>
      </c>
      <c r="M46" s="83">
        <v>43171</v>
      </c>
      <c r="N46" s="83">
        <v>43185</v>
      </c>
      <c r="O46" s="83" t="s">
        <v>162</v>
      </c>
      <c r="P46" s="53"/>
      <c r="Q46" s="53"/>
      <c r="R46" s="53"/>
      <c r="S46" s="86" t="str">
        <f>HYPERLINK("#MesID448","FI.4RWS.448")</f>
        <v>FI.4RWS.448</v>
      </c>
      <c r="T46" s="85"/>
    </row>
    <row r="47" spans="1:20" ht="38.25" x14ac:dyDescent="0.25">
      <c r="A47" s="53" t="s">
        <v>793</v>
      </c>
      <c r="B47" s="53"/>
      <c r="C47" s="53" t="s">
        <v>23</v>
      </c>
      <c r="D47" s="53" t="s">
        <v>210</v>
      </c>
      <c r="E47" s="53">
        <v>2018</v>
      </c>
      <c r="F47" s="53" t="s">
        <v>708</v>
      </c>
      <c r="G47" s="53" t="s">
        <v>49</v>
      </c>
      <c r="H47" s="53" t="s">
        <v>709</v>
      </c>
      <c r="I47" s="53"/>
      <c r="J47" s="53"/>
      <c r="K47" s="53"/>
      <c r="L47" s="83">
        <v>43419</v>
      </c>
      <c r="M47" s="83">
        <v>43419</v>
      </c>
      <c r="N47" s="83">
        <v>43434</v>
      </c>
      <c r="O47" s="83" t="s">
        <v>162</v>
      </c>
      <c r="P47" s="53"/>
      <c r="Q47" s="53"/>
      <c r="R47" s="53"/>
      <c r="S47" s="86" t="str">
        <f>HYPERLINK("#MesID489","BE.4RWS.489")</f>
        <v>BE.4RWS.489</v>
      </c>
      <c r="T47" s="85"/>
    </row>
    <row r="48" spans="1:20" ht="38.25" x14ac:dyDescent="0.25">
      <c r="A48" s="53" t="s">
        <v>794</v>
      </c>
      <c r="B48" s="53"/>
      <c r="C48" s="53" t="s">
        <v>13</v>
      </c>
      <c r="D48" s="53" t="s">
        <v>212</v>
      </c>
      <c r="E48" s="53">
        <v>2016</v>
      </c>
      <c r="F48" s="53" t="s">
        <v>708</v>
      </c>
      <c r="G48" s="53" t="s">
        <v>747</v>
      </c>
      <c r="H48" s="53" t="s">
        <v>709</v>
      </c>
      <c r="I48" s="53"/>
      <c r="J48" s="53"/>
      <c r="K48" s="53"/>
      <c r="L48" s="83">
        <v>42584</v>
      </c>
      <c r="M48" s="83">
        <v>42584</v>
      </c>
      <c r="N48" s="83">
        <v>42585</v>
      </c>
      <c r="O48" s="83" t="s">
        <v>162</v>
      </c>
      <c r="P48" s="53"/>
      <c r="Q48" s="53"/>
      <c r="R48" s="53"/>
      <c r="S48" s="86" t="str">
        <f>HYPERLINK("#MesID89","BE.4RWS.89")</f>
        <v>BE.4RWS.89</v>
      </c>
      <c r="T48" s="85" t="s">
        <v>795</v>
      </c>
    </row>
    <row r="49" spans="1:20" ht="38.25" x14ac:dyDescent="0.25">
      <c r="A49" s="53" t="s">
        <v>796</v>
      </c>
      <c r="B49" s="53"/>
      <c r="C49" s="53" t="s">
        <v>13</v>
      </c>
      <c r="D49" s="53" t="s">
        <v>212</v>
      </c>
      <c r="E49" s="53">
        <v>2016</v>
      </c>
      <c r="F49" s="53" t="s">
        <v>708</v>
      </c>
      <c r="G49" s="53" t="s">
        <v>49</v>
      </c>
      <c r="H49" s="53" t="s">
        <v>743</v>
      </c>
      <c r="I49" s="53"/>
      <c r="J49" s="53"/>
      <c r="K49" s="53"/>
      <c r="L49" s="83">
        <v>42669</v>
      </c>
      <c r="M49" s="83">
        <v>42669</v>
      </c>
      <c r="N49" s="83">
        <v>42671</v>
      </c>
      <c r="O49" s="83" t="s">
        <v>162</v>
      </c>
      <c r="P49" s="53"/>
      <c r="Q49" s="53"/>
      <c r="R49" s="53"/>
      <c r="S49" s="86" t="str">
        <f>HYPERLINK("#MesID53","EE.SRYB.53")</f>
        <v>EE.SRYB.53</v>
      </c>
      <c r="T49" s="85" t="s">
        <v>797</v>
      </c>
    </row>
    <row r="50" spans="1:20" ht="89.25" x14ac:dyDescent="0.25">
      <c r="A50" s="53" t="s">
        <v>798</v>
      </c>
      <c r="B50" s="53"/>
      <c r="C50" s="53" t="s">
        <v>13</v>
      </c>
      <c r="D50" s="53" t="s">
        <v>212</v>
      </c>
      <c r="E50" s="53">
        <v>2018</v>
      </c>
      <c r="F50" s="53" t="s">
        <v>708</v>
      </c>
      <c r="G50" s="53" t="s">
        <v>49</v>
      </c>
      <c r="H50" s="53" t="s">
        <v>715</v>
      </c>
      <c r="I50" s="53"/>
      <c r="J50" s="53"/>
      <c r="K50" s="53"/>
      <c r="L50" s="83">
        <v>43186</v>
      </c>
      <c r="M50" s="83">
        <v>43186</v>
      </c>
      <c r="N50" s="83">
        <v>43193</v>
      </c>
      <c r="O50" s="83" t="s">
        <v>162</v>
      </c>
      <c r="P50" s="53"/>
      <c r="Q50" s="53"/>
      <c r="R50" s="53"/>
      <c r="S50" s="86" t="str">
        <f>HYPERLINK("#MesID448","FI.4RWS.448")</f>
        <v>FI.4RWS.448</v>
      </c>
      <c r="T50" s="85"/>
    </row>
    <row r="51" spans="1:20" ht="38.25" x14ac:dyDescent="0.25">
      <c r="A51" s="53" t="s">
        <v>799</v>
      </c>
      <c r="B51" s="53" t="s">
        <v>278</v>
      </c>
      <c r="C51" s="53" t="s">
        <v>13</v>
      </c>
      <c r="D51" s="53" t="s">
        <v>212</v>
      </c>
      <c r="E51" s="53">
        <v>2018</v>
      </c>
      <c r="F51" s="53" t="s">
        <v>708</v>
      </c>
      <c r="G51" s="53" t="s">
        <v>49</v>
      </c>
      <c r="H51" s="53" t="s">
        <v>709</v>
      </c>
      <c r="I51" s="53"/>
      <c r="J51" s="53"/>
      <c r="K51" s="53"/>
      <c r="L51" s="83">
        <v>43452</v>
      </c>
      <c r="M51" s="83">
        <v>43452</v>
      </c>
      <c r="N51" s="83">
        <v>43454</v>
      </c>
      <c r="O51" s="83" t="s">
        <v>162</v>
      </c>
      <c r="P51" s="53"/>
      <c r="Q51" s="53"/>
      <c r="R51" s="53"/>
      <c r="S51" s="86" t="str">
        <f>HYPERLINK("#MesID489","BE.4RWS.489")</f>
        <v>BE.4RWS.489</v>
      </c>
      <c r="T51" s="85" t="s">
        <v>577</v>
      </c>
    </row>
    <row r="52" spans="1:20" ht="38.25" x14ac:dyDescent="0.25">
      <c r="A52" s="53" t="s">
        <v>800</v>
      </c>
      <c r="B52" s="53"/>
      <c r="C52" s="53" t="s">
        <v>14</v>
      </c>
      <c r="D52" s="53" t="s">
        <v>219</v>
      </c>
      <c r="E52" s="53">
        <v>2016</v>
      </c>
      <c r="F52" s="53" t="s">
        <v>718</v>
      </c>
      <c r="G52" s="53" t="s">
        <v>49</v>
      </c>
      <c r="H52" s="53" t="s">
        <v>719</v>
      </c>
      <c r="I52" s="53" t="s">
        <v>801</v>
      </c>
      <c r="J52" s="53"/>
      <c r="K52" s="53" t="s">
        <v>732</v>
      </c>
      <c r="L52" s="83">
        <v>42826</v>
      </c>
      <c r="M52" s="83">
        <v>42662</v>
      </c>
      <c r="N52" s="83">
        <v>42664</v>
      </c>
      <c r="O52" s="83" t="s">
        <v>162</v>
      </c>
      <c r="P52" s="53"/>
      <c r="Q52" s="53"/>
      <c r="R52" s="53"/>
      <c r="S52" s="86" t="str">
        <f>HYPERLINK("#MesID53","EE.SRYB.53")</f>
        <v>EE.SRYB.53</v>
      </c>
      <c r="T52" s="85" t="s">
        <v>802</v>
      </c>
    </row>
    <row r="53" spans="1:20" ht="38.25" x14ac:dyDescent="0.25">
      <c r="A53" s="53" t="s">
        <v>803</v>
      </c>
      <c r="B53" s="53"/>
      <c r="C53" s="53" t="s">
        <v>14</v>
      </c>
      <c r="D53" s="53" t="s">
        <v>219</v>
      </c>
      <c r="E53" s="53">
        <v>2016</v>
      </c>
      <c r="F53" s="53" t="s">
        <v>718</v>
      </c>
      <c r="G53" s="53" t="s">
        <v>49</v>
      </c>
      <c r="H53" s="53" t="s">
        <v>804</v>
      </c>
      <c r="I53" s="53" t="s">
        <v>801</v>
      </c>
      <c r="J53" s="53"/>
      <c r="K53" s="53" t="s">
        <v>710</v>
      </c>
      <c r="L53" s="83">
        <v>42675</v>
      </c>
      <c r="M53" s="83">
        <v>42662</v>
      </c>
      <c r="N53" s="83">
        <v>42664</v>
      </c>
      <c r="O53" s="83" t="s">
        <v>162</v>
      </c>
      <c r="P53" s="53"/>
      <c r="Q53" s="53"/>
      <c r="R53" s="53"/>
      <c r="S53" s="86" t="str">
        <f>HYPERLINK("#MesID89","BE.4RWS.89")</f>
        <v>BE.4RWS.89</v>
      </c>
      <c r="T53" s="85" t="s">
        <v>802</v>
      </c>
    </row>
    <row r="54" spans="1:20" ht="38.25" x14ac:dyDescent="0.25">
      <c r="A54" s="53" t="s">
        <v>805</v>
      </c>
      <c r="B54" s="53"/>
      <c r="C54" s="53" t="s">
        <v>15</v>
      </c>
      <c r="D54" s="53" t="s">
        <v>227</v>
      </c>
      <c r="E54" s="53">
        <v>2016</v>
      </c>
      <c r="F54" s="53" t="s">
        <v>718</v>
      </c>
      <c r="G54" s="53" t="s">
        <v>49</v>
      </c>
      <c r="H54" s="53" t="s">
        <v>736</v>
      </c>
      <c r="I54" s="53"/>
      <c r="J54" s="53"/>
      <c r="K54" s="53" t="s">
        <v>710</v>
      </c>
      <c r="L54" s="83">
        <v>42611</v>
      </c>
      <c r="M54" s="83">
        <v>42579</v>
      </c>
      <c r="N54" s="83">
        <v>42591</v>
      </c>
      <c r="O54" s="83" t="s">
        <v>184</v>
      </c>
      <c r="P54" s="53"/>
      <c r="Q54" s="53"/>
      <c r="R54" s="53"/>
      <c r="S54" s="86" t="str">
        <f>HYPERLINK("#MesID89","BE.4RWS.89")</f>
        <v>BE.4RWS.89</v>
      </c>
      <c r="T54" s="85" t="s">
        <v>806</v>
      </c>
    </row>
    <row r="55" spans="1:20" ht="38.25" x14ac:dyDescent="0.25">
      <c r="A55" s="53" t="s">
        <v>807</v>
      </c>
      <c r="B55" s="53"/>
      <c r="C55" s="53" t="s">
        <v>15</v>
      </c>
      <c r="D55" s="53" t="s">
        <v>227</v>
      </c>
      <c r="E55" s="53">
        <v>2016</v>
      </c>
      <c r="F55" s="53" t="s">
        <v>718</v>
      </c>
      <c r="G55" s="53" t="s">
        <v>49</v>
      </c>
      <c r="H55" s="53" t="s">
        <v>808</v>
      </c>
      <c r="I55" s="53"/>
      <c r="J55" s="53"/>
      <c r="K55" s="53" t="s">
        <v>732</v>
      </c>
      <c r="L55" s="83">
        <v>42919</v>
      </c>
      <c r="M55" s="83">
        <v>42683</v>
      </c>
      <c r="N55" s="83">
        <v>42690</v>
      </c>
      <c r="O55" s="83" t="s">
        <v>162</v>
      </c>
      <c r="P55" s="53"/>
      <c r="Q55" s="53"/>
      <c r="R55" s="53"/>
      <c r="S55" s="86" t="str">
        <f>HYPERLINK("#MesID53","EE.SRYB.53")</f>
        <v>EE.SRYB.53</v>
      </c>
      <c r="T55" s="85" t="s">
        <v>809</v>
      </c>
    </row>
    <row r="56" spans="1:20" ht="38.25" x14ac:dyDescent="0.25">
      <c r="A56" s="53" t="s">
        <v>810</v>
      </c>
      <c r="B56" s="53"/>
      <c r="C56" s="53" t="s">
        <v>15</v>
      </c>
      <c r="D56" s="53" t="s">
        <v>227</v>
      </c>
      <c r="E56" s="53">
        <v>2018</v>
      </c>
      <c r="F56" s="53" t="s">
        <v>718</v>
      </c>
      <c r="G56" s="53" t="s">
        <v>49</v>
      </c>
      <c r="H56" s="53" t="s">
        <v>722</v>
      </c>
      <c r="I56" s="53"/>
      <c r="J56" s="53"/>
      <c r="K56" s="53" t="s">
        <v>710</v>
      </c>
      <c r="L56" s="83">
        <v>43223</v>
      </c>
      <c r="M56" s="83">
        <v>42914</v>
      </c>
      <c r="N56" s="83">
        <v>43222</v>
      </c>
      <c r="O56" s="83" t="s">
        <v>162</v>
      </c>
      <c r="P56" s="53"/>
      <c r="Q56" s="53"/>
      <c r="R56" s="53"/>
      <c r="S56" s="86" t="str">
        <f>HYPERLINK("#MesID448","FI.4RWS.448")</f>
        <v>FI.4RWS.448</v>
      </c>
      <c r="T56" s="85" t="s">
        <v>811</v>
      </c>
    </row>
    <row r="57" spans="1:20" ht="38.25" x14ac:dyDescent="0.25">
      <c r="A57" s="53" t="s">
        <v>812</v>
      </c>
      <c r="B57" s="53" t="s">
        <v>278</v>
      </c>
      <c r="C57" s="53" t="s">
        <v>15</v>
      </c>
      <c r="D57" s="53" t="s">
        <v>227</v>
      </c>
      <c r="E57" s="53">
        <v>2018</v>
      </c>
      <c r="F57" s="53" t="s">
        <v>718</v>
      </c>
      <c r="G57" s="53" t="s">
        <v>49</v>
      </c>
      <c r="H57" s="53" t="s">
        <v>727</v>
      </c>
      <c r="I57" s="53"/>
      <c r="J57" s="53"/>
      <c r="K57" s="53" t="s">
        <v>764</v>
      </c>
      <c r="L57" s="83">
        <v>43455</v>
      </c>
      <c r="M57" s="83">
        <v>42914</v>
      </c>
      <c r="N57" s="83">
        <v>43462</v>
      </c>
      <c r="O57" s="83" t="s">
        <v>162</v>
      </c>
      <c r="P57" s="53"/>
      <c r="Q57" s="53"/>
      <c r="R57" s="53"/>
      <c r="S57" s="86" t="str">
        <f>HYPERLINK("#MesID489","BE.4RWS.489")</f>
        <v>BE.4RWS.489</v>
      </c>
      <c r="T57" s="85" t="s">
        <v>811</v>
      </c>
    </row>
    <row r="58" spans="1:20" ht="63.75" x14ac:dyDescent="0.25">
      <c r="A58" s="53" t="s">
        <v>813</v>
      </c>
      <c r="B58" s="53"/>
      <c r="C58" s="53" t="s">
        <v>24</v>
      </c>
      <c r="D58" s="53" t="s">
        <v>229</v>
      </c>
      <c r="E58" s="53">
        <v>2016</v>
      </c>
      <c r="F58" s="53" t="s">
        <v>718</v>
      </c>
      <c r="G58" s="53" t="s">
        <v>49</v>
      </c>
      <c r="H58" s="53" t="s">
        <v>814</v>
      </c>
      <c r="I58" s="53"/>
      <c r="J58" s="53" t="s">
        <v>815</v>
      </c>
      <c r="K58" s="53" t="s">
        <v>710</v>
      </c>
      <c r="L58" s="83">
        <v>42613</v>
      </c>
      <c r="M58" s="83">
        <v>42612</v>
      </c>
      <c r="N58" s="83">
        <v>42615</v>
      </c>
      <c r="O58" s="83" t="s">
        <v>162</v>
      </c>
      <c r="P58" s="53"/>
      <c r="Q58" s="53"/>
      <c r="R58" s="53"/>
      <c r="S58" s="86" t="str">
        <f>HYPERLINK("#MesID89","BE.4RWS.89")</f>
        <v>BE.4RWS.89</v>
      </c>
      <c r="T58" s="85" t="s">
        <v>816</v>
      </c>
    </row>
    <row r="59" spans="1:20" ht="63.75" x14ac:dyDescent="0.25">
      <c r="A59" s="53" t="s">
        <v>817</v>
      </c>
      <c r="B59" s="53"/>
      <c r="C59" s="53" t="s">
        <v>24</v>
      </c>
      <c r="D59" s="53" t="s">
        <v>229</v>
      </c>
      <c r="E59" s="53">
        <v>2016</v>
      </c>
      <c r="F59" s="53" t="s">
        <v>718</v>
      </c>
      <c r="G59" s="53" t="s">
        <v>49</v>
      </c>
      <c r="H59" s="53" t="s">
        <v>771</v>
      </c>
      <c r="I59" s="53" t="s">
        <v>760</v>
      </c>
      <c r="J59" s="53"/>
      <c r="K59" s="53" t="s">
        <v>732</v>
      </c>
      <c r="L59" s="83">
        <v>42723</v>
      </c>
      <c r="M59" s="83">
        <v>42723</v>
      </c>
      <c r="N59" s="83">
        <v>42726</v>
      </c>
      <c r="O59" s="83" t="s">
        <v>162</v>
      </c>
      <c r="P59" s="53"/>
      <c r="Q59" s="53"/>
      <c r="R59" s="53"/>
      <c r="S59" s="86" t="str">
        <f>HYPERLINK("#MesID53","EE.SRYB.53")</f>
        <v>EE.SRYB.53</v>
      </c>
      <c r="T59" s="85" t="s">
        <v>818</v>
      </c>
    </row>
    <row r="60" spans="1:20" ht="89.25" x14ac:dyDescent="0.25">
      <c r="A60" s="53" t="s">
        <v>819</v>
      </c>
      <c r="B60" s="53"/>
      <c r="C60" s="53" t="s">
        <v>24</v>
      </c>
      <c r="D60" s="53" t="s">
        <v>229</v>
      </c>
      <c r="E60" s="53">
        <v>2018</v>
      </c>
      <c r="F60" s="53" t="s">
        <v>708</v>
      </c>
      <c r="G60" s="53" t="s">
        <v>49</v>
      </c>
      <c r="H60" s="53" t="s">
        <v>715</v>
      </c>
      <c r="I60" s="53"/>
      <c r="J60" s="53"/>
      <c r="K60" s="53"/>
      <c r="L60" s="83">
        <v>43196</v>
      </c>
      <c r="M60" s="83">
        <v>43196</v>
      </c>
      <c r="N60" s="83">
        <v>43196</v>
      </c>
      <c r="O60" s="83" t="s">
        <v>162</v>
      </c>
      <c r="P60" s="53"/>
      <c r="Q60" s="53"/>
      <c r="R60" s="53"/>
      <c r="S60" s="86" t="str">
        <f>HYPERLINK("#MesID448","FI.4RWS.448")</f>
        <v>FI.4RWS.448</v>
      </c>
      <c r="T60" s="85" t="s">
        <v>820</v>
      </c>
    </row>
    <row r="61" spans="1:20" ht="38.25" x14ac:dyDescent="0.25">
      <c r="A61" s="53" t="s">
        <v>821</v>
      </c>
      <c r="B61" s="53" t="s">
        <v>278</v>
      </c>
      <c r="C61" s="53" t="s">
        <v>24</v>
      </c>
      <c r="D61" s="53" t="s">
        <v>229</v>
      </c>
      <c r="E61" s="53">
        <v>2019</v>
      </c>
      <c r="F61" s="53" t="s">
        <v>708</v>
      </c>
      <c r="G61" s="53" t="s">
        <v>49</v>
      </c>
      <c r="H61" s="53" t="s">
        <v>709</v>
      </c>
      <c r="I61" s="53"/>
      <c r="J61" s="53"/>
      <c r="K61" s="53"/>
      <c r="L61" s="83">
        <v>43472</v>
      </c>
      <c r="M61" s="83">
        <v>43472</v>
      </c>
      <c r="N61" s="83">
        <v>43480</v>
      </c>
      <c r="O61" s="83" t="s">
        <v>162</v>
      </c>
      <c r="P61" s="53"/>
      <c r="Q61" s="53"/>
      <c r="R61" s="53"/>
      <c r="S61" s="86" t="str">
        <f>HYPERLINK("#MesID489","BE.4RWS.489")</f>
        <v>BE.4RWS.489</v>
      </c>
      <c r="T61" s="85"/>
    </row>
    <row r="62" spans="1:20" ht="38.25" x14ac:dyDescent="0.25">
      <c r="A62" s="53" t="s">
        <v>822</v>
      </c>
      <c r="B62" s="53"/>
      <c r="C62" s="53" t="s">
        <v>16</v>
      </c>
      <c r="D62" s="53" t="s">
        <v>823</v>
      </c>
      <c r="E62" s="53">
        <v>2016</v>
      </c>
      <c r="F62" s="53" t="s">
        <v>718</v>
      </c>
      <c r="G62" s="53" t="s">
        <v>49</v>
      </c>
      <c r="H62" s="53" t="s">
        <v>719</v>
      </c>
      <c r="I62" s="53" t="s">
        <v>760</v>
      </c>
      <c r="J62" s="53"/>
      <c r="K62" s="53" t="s">
        <v>732</v>
      </c>
      <c r="L62" s="83">
        <v>42667</v>
      </c>
      <c r="M62" s="83">
        <v>42626</v>
      </c>
      <c r="N62" s="83">
        <v>42661</v>
      </c>
      <c r="O62" s="83" t="s">
        <v>162</v>
      </c>
      <c r="P62" s="53"/>
      <c r="Q62" s="53"/>
      <c r="R62" s="53"/>
      <c r="S62" s="86" t="str">
        <f>HYPERLINK("#MesID53","EE.SRYB.53")</f>
        <v>EE.SRYB.53</v>
      </c>
      <c r="T62" s="85" t="s">
        <v>824</v>
      </c>
    </row>
    <row r="63" spans="1:20" ht="38.25" x14ac:dyDescent="0.25">
      <c r="A63" s="53" t="s">
        <v>825</v>
      </c>
      <c r="B63" s="53"/>
      <c r="C63" s="53" t="s">
        <v>16</v>
      </c>
      <c r="D63" s="53" t="s">
        <v>823</v>
      </c>
      <c r="E63" s="53">
        <v>2016</v>
      </c>
      <c r="F63" s="53" t="s">
        <v>708</v>
      </c>
      <c r="G63" s="53" t="s">
        <v>49</v>
      </c>
      <c r="H63" s="53" t="s">
        <v>709</v>
      </c>
      <c r="I63" s="53"/>
      <c r="J63" s="53"/>
      <c r="K63" s="53"/>
      <c r="L63" s="83">
        <v>42577</v>
      </c>
      <c r="M63" s="83">
        <v>42577</v>
      </c>
      <c r="N63" s="83">
        <v>42678</v>
      </c>
      <c r="O63" s="83" t="s">
        <v>162</v>
      </c>
      <c r="P63" s="53"/>
      <c r="Q63" s="53"/>
      <c r="R63" s="53"/>
      <c r="S63" s="86" t="str">
        <f>HYPERLINK("#MesID89","BE.4RWS.89")</f>
        <v>BE.4RWS.89</v>
      </c>
      <c r="T63" s="85"/>
    </row>
    <row r="64" spans="1:20" ht="38.25" x14ac:dyDescent="0.25">
      <c r="A64" s="53" t="s">
        <v>826</v>
      </c>
      <c r="B64" s="53"/>
      <c r="C64" s="53" t="s">
        <v>17</v>
      </c>
      <c r="D64" s="53" t="s">
        <v>240</v>
      </c>
      <c r="E64" s="53">
        <v>2016</v>
      </c>
      <c r="F64" s="53" t="s">
        <v>718</v>
      </c>
      <c r="G64" s="53" t="s">
        <v>49</v>
      </c>
      <c r="H64" s="53" t="s">
        <v>827</v>
      </c>
      <c r="I64" s="53" t="s">
        <v>828</v>
      </c>
      <c r="J64" s="53" t="s">
        <v>829</v>
      </c>
      <c r="K64" s="53" t="s">
        <v>710</v>
      </c>
      <c r="L64" s="83">
        <v>42767</v>
      </c>
      <c r="M64" s="83"/>
      <c r="N64" s="83">
        <v>42713</v>
      </c>
      <c r="O64" s="83" t="s">
        <v>162</v>
      </c>
      <c r="P64" s="53"/>
      <c r="Q64" s="53"/>
      <c r="R64" s="53"/>
      <c r="S64" s="86" t="str">
        <f>HYPERLINK("#MesID90","BE.4RWS.90")</f>
        <v>BE.4RWS.90</v>
      </c>
      <c r="T64" s="85"/>
    </row>
    <row r="65" spans="1:20" ht="25.5" x14ac:dyDescent="0.25">
      <c r="A65" s="53" t="s">
        <v>831</v>
      </c>
      <c r="B65" s="53"/>
      <c r="C65" s="53" t="s">
        <v>17</v>
      </c>
      <c r="D65" s="53" t="s">
        <v>240</v>
      </c>
      <c r="E65" s="53">
        <v>2017</v>
      </c>
      <c r="F65" s="53" t="s">
        <v>718</v>
      </c>
      <c r="G65" s="53" t="s">
        <v>49</v>
      </c>
      <c r="H65" s="53" t="s">
        <v>771</v>
      </c>
      <c r="I65" s="53" t="s">
        <v>760</v>
      </c>
      <c r="J65" s="53"/>
      <c r="K65" s="53" t="s">
        <v>732</v>
      </c>
      <c r="L65" s="83">
        <v>42713</v>
      </c>
      <c r="M65" s="83">
        <v>42713</v>
      </c>
      <c r="N65" s="83">
        <v>42767</v>
      </c>
      <c r="O65" s="83" t="s">
        <v>162</v>
      </c>
      <c r="P65" s="53"/>
      <c r="Q65" s="53"/>
      <c r="R65" s="53"/>
      <c r="S65" s="86" t="str">
        <f>HYPERLINK("#MesID53","EE.SRYB.53")</f>
        <v>EE.SRYB.53</v>
      </c>
      <c r="T65" s="85" t="s">
        <v>832</v>
      </c>
    </row>
    <row r="66" spans="1:20" ht="89.25" x14ac:dyDescent="0.25">
      <c r="A66" s="53" t="s">
        <v>833</v>
      </c>
      <c r="B66" s="53"/>
      <c r="C66" s="53" t="s">
        <v>17</v>
      </c>
      <c r="D66" s="53" t="s">
        <v>240</v>
      </c>
      <c r="E66" s="53">
        <v>2018</v>
      </c>
      <c r="F66" s="53" t="s">
        <v>708</v>
      </c>
      <c r="G66" s="53" t="s">
        <v>49</v>
      </c>
      <c r="H66" s="53" t="s">
        <v>715</v>
      </c>
      <c r="I66" s="53"/>
      <c r="J66" s="53"/>
      <c r="K66" s="53"/>
      <c r="L66" s="83">
        <v>43206</v>
      </c>
      <c r="M66" s="83">
        <v>43206</v>
      </c>
      <c r="N66" s="83">
        <v>43216</v>
      </c>
      <c r="O66" s="83" t="s">
        <v>162</v>
      </c>
      <c r="P66" s="53"/>
      <c r="Q66" s="53"/>
      <c r="R66" s="53"/>
      <c r="S66" s="86" t="str">
        <f>HYPERLINK("#MesID448","FI.4RWS.448")</f>
        <v>FI.4RWS.448</v>
      </c>
      <c r="T66" s="85"/>
    </row>
    <row r="67" spans="1:20" ht="38.25" x14ac:dyDescent="0.25">
      <c r="A67" s="53" t="s">
        <v>834</v>
      </c>
      <c r="B67" s="53"/>
      <c r="C67" s="53" t="s">
        <v>26</v>
      </c>
      <c r="D67" s="53" t="s">
        <v>332</v>
      </c>
      <c r="E67" s="53">
        <v>2018</v>
      </c>
      <c r="F67" s="53" t="s">
        <v>718</v>
      </c>
      <c r="G67" s="53" t="s">
        <v>49</v>
      </c>
      <c r="H67" s="53" t="s">
        <v>722</v>
      </c>
      <c r="I67" s="53" t="s">
        <v>723</v>
      </c>
      <c r="J67" s="53"/>
      <c r="K67" s="53" t="s">
        <v>710</v>
      </c>
      <c r="L67" s="83">
        <v>43236</v>
      </c>
      <c r="M67" s="83">
        <v>43236</v>
      </c>
      <c r="N67" s="83">
        <v>43236</v>
      </c>
      <c r="O67" s="83" t="s">
        <v>162</v>
      </c>
      <c r="P67" s="53"/>
      <c r="Q67" s="53"/>
      <c r="R67" s="53"/>
      <c r="S67" s="86" t="str">
        <f>HYPERLINK("#MesID448","FI.4RWS.448")</f>
        <v>FI.4RWS.448</v>
      </c>
      <c r="T67" s="85"/>
    </row>
    <row r="68" spans="1:20" ht="38.25" x14ac:dyDescent="0.25">
      <c r="A68" s="53" t="s">
        <v>835</v>
      </c>
      <c r="B68" s="53"/>
      <c r="C68" s="53" t="s">
        <v>18</v>
      </c>
      <c r="D68" s="53" t="s">
        <v>244</v>
      </c>
      <c r="E68" s="53">
        <v>2016</v>
      </c>
      <c r="F68" s="53" t="s">
        <v>708</v>
      </c>
      <c r="G68" s="53" t="s">
        <v>747</v>
      </c>
      <c r="H68" s="53" t="s">
        <v>709</v>
      </c>
      <c r="I68" s="53"/>
      <c r="J68" s="53"/>
      <c r="K68" s="53"/>
      <c r="L68" s="83">
        <v>42503</v>
      </c>
      <c r="M68" s="83">
        <v>42503</v>
      </c>
      <c r="N68" s="83">
        <v>42611</v>
      </c>
      <c r="O68" s="83" t="s">
        <v>162</v>
      </c>
      <c r="P68" s="53"/>
      <c r="Q68" s="53"/>
      <c r="R68" s="53"/>
      <c r="S68" s="86" t="str">
        <f>HYPERLINK("#MesID89","BE.4RWS.89")</f>
        <v>BE.4RWS.89</v>
      </c>
      <c r="T68" s="85"/>
    </row>
    <row r="69" spans="1:20" ht="38.25" x14ac:dyDescent="0.25">
      <c r="A69" s="53" t="s">
        <v>836</v>
      </c>
      <c r="B69" s="53"/>
      <c r="C69" s="53" t="s">
        <v>18</v>
      </c>
      <c r="D69" s="53" t="s">
        <v>244</v>
      </c>
      <c r="E69" s="53">
        <v>2016</v>
      </c>
      <c r="F69" s="53" t="s">
        <v>708</v>
      </c>
      <c r="G69" s="53" t="s">
        <v>49</v>
      </c>
      <c r="H69" s="53" t="s">
        <v>713</v>
      </c>
      <c r="I69" s="53"/>
      <c r="J69" s="53"/>
      <c r="K69" s="53" t="s">
        <v>732</v>
      </c>
      <c r="L69" s="83">
        <v>42592</v>
      </c>
      <c r="M69" s="83">
        <v>42592</v>
      </c>
      <c r="N69" s="83">
        <v>42633</v>
      </c>
      <c r="O69" s="83" t="s">
        <v>162</v>
      </c>
      <c r="P69" s="53"/>
      <c r="Q69" s="53"/>
      <c r="R69" s="53"/>
      <c r="S69" s="86" t="str">
        <f>HYPERLINK("#MesID53","EE.SRYB.53")</f>
        <v>EE.SRYB.53</v>
      </c>
      <c r="T69" s="85"/>
    </row>
    <row r="70" spans="1:20" ht="89.25" x14ac:dyDescent="0.25">
      <c r="A70" s="53" t="s">
        <v>837</v>
      </c>
      <c r="B70" s="53"/>
      <c r="C70" s="53" t="s">
        <v>18</v>
      </c>
      <c r="D70" s="53" t="s">
        <v>244</v>
      </c>
      <c r="E70" s="53">
        <v>2018</v>
      </c>
      <c r="F70" s="53" t="s">
        <v>708</v>
      </c>
      <c r="G70" s="53" t="s">
        <v>49</v>
      </c>
      <c r="H70" s="53" t="s">
        <v>715</v>
      </c>
      <c r="I70" s="53"/>
      <c r="J70" s="53"/>
      <c r="K70" s="53" t="s">
        <v>838</v>
      </c>
      <c r="L70" s="83">
        <v>43165</v>
      </c>
      <c r="M70" s="83">
        <v>43165</v>
      </c>
      <c r="N70" s="83">
        <v>43195</v>
      </c>
      <c r="O70" s="83" t="s">
        <v>162</v>
      </c>
      <c r="P70" s="53"/>
      <c r="Q70" s="53"/>
      <c r="R70" s="53"/>
      <c r="S70" s="86" t="str">
        <f>HYPERLINK("#MesID448","FI.4RWS.448")</f>
        <v>FI.4RWS.448</v>
      </c>
      <c r="T70" s="85"/>
    </row>
    <row r="71" spans="1:20" ht="38.25" x14ac:dyDescent="0.25">
      <c r="A71" s="53" t="s">
        <v>839</v>
      </c>
      <c r="B71" s="53" t="s">
        <v>278</v>
      </c>
      <c r="C71" s="53" t="s">
        <v>18</v>
      </c>
      <c r="D71" s="53" t="s">
        <v>244</v>
      </c>
      <c r="E71" s="53">
        <v>2018</v>
      </c>
      <c r="F71" s="53" t="s">
        <v>708</v>
      </c>
      <c r="G71" s="53" t="s">
        <v>49</v>
      </c>
      <c r="H71" s="53" t="s">
        <v>840</v>
      </c>
      <c r="I71" s="53"/>
      <c r="J71" s="53"/>
      <c r="K71" s="53"/>
      <c r="L71" s="83">
        <v>43262</v>
      </c>
      <c r="M71" s="83">
        <v>43262</v>
      </c>
      <c r="N71" s="83">
        <v>43271</v>
      </c>
      <c r="O71" s="83" t="s">
        <v>162</v>
      </c>
      <c r="P71" s="53"/>
      <c r="Q71" s="53"/>
      <c r="R71" s="53"/>
      <c r="S71" s="86" t="str">
        <f>HYPERLINK("#MesID483","EE.SRYB.483")</f>
        <v>EE.SRYB.483</v>
      </c>
      <c r="T71" s="85"/>
    </row>
    <row r="72" spans="1:20" ht="25.5" x14ac:dyDescent="0.25">
      <c r="A72" s="53" t="s">
        <v>841</v>
      </c>
      <c r="B72" s="53"/>
      <c r="C72" s="53" t="s">
        <v>31</v>
      </c>
      <c r="D72" s="53" t="s">
        <v>250</v>
      </c>
      <c r="E72" s="53">
        <v>2016</v>
      </c>
      <c r="F72" s="53" t="s">
        <v>718</v>
      </c>
      <c r="G72" s="53" t="s">
        <v>49</v>
      </c>
      <c r="H72" s="53" t="s">
        <v>842</v>
      </c>
      <c r="I72" s="53"/>
      <c r="J72" s="53"/>
      <c r="K72" s="53" t="s">
        <v>183</v>
      </c>
      <c r="L72" s="83">
        <v>42578</v>
      </c>
      <c r="M72" s="83">
        <v>42570</v>
      </c>
      <c r="N72" s="83">
        <v>42578</v>
      </c>
      <c r="O72" s="83" t="s">
        <v>184</v>
      </c>
      <c r="P72" s="53"/>
      <c r="Q72" s="53"/>
      <c r="R72" s="53"/>
      <c r="S72" s="86" t="str">
        <f>HYPERLINK("#MesID89","BE.4RWS.89")</f>
        <v>BE.4RWS.89</v>
      </c>
      <c r="T72" s="85"/>
    </row>
    <row r="73" spans="1:20" ht="38.25" x14ac:dyDescent="0.25">
      <c r="A73" s="53" t="s">
        <v>843</v>
      </c>
      <c r="B73" s="53"/>
      <c r="C73" s="53" t="s">
        <v>31</v>
      </c>
      <c r="D73" s="53" t="s">
        <v>250</v>
      </c>
      <c r="E73" s="53">
        <v>2016</v>
      </c>
      <c r="F73" s="53" t="s">
        <v>718</v>
      </c>
      <c r="G73" s="53" t="s">
        <v>49</v>
      </c>
      <c r="H73" s="53" t="s">
        <v>808</v>
      </c>
      <c r="I73" s="53"/>
      <c r="J73" s="53"/>
      <c r="K73" s="53" t="s">
        <v>732</v>
      </c>
      <c r="L73" s="83">
        <v>42683</v>
      </c>
      <c r="M73" s="83">
        <v>42674</v>
      </c>
      <c r="N73" s="83">
        <v>42683</v>
      </c>
      <c r="O73" s="83" t="s">
        <v>162</v>
      </c>
      <c r="P73" s="53"/>
      <c r="Q73" s="53"/>
      <c r="R73" s="53"/>
      <c r="S73" s="86" t="str">
        <f>HYPERLINK("#MesID53","EE.SRYB.53")</f>
        <v>EE.SRYB.53</v>
      </c>
      <c r="T73" s="85"/>
    </row>
    <row r="74" spans="1:20" ht="38.25" x14ac:dyDescent="0.25">
      <c r="A74" s="53" t="s">
        <v>844</v>
      </c>
      <c r="B74" s="53"/>
      <c r="C74" s="53" t="s">
        <v>31</v>
      </c>
      <c r="D74" s="53" t="s">
        <v>250</v>
      </c>
      <c r="E74" s="53">
        <v>2018</v>
      </c>
      <c r="F74" s="53" t="s">
        <v>718</v>
      </c>
      <c r="G74" s="53" t="s">
        <v>49</v>
      </c>
      <c r="H74" s="53" t="s">
        <v>722</v>
      </c>
      <c r="I74" s="53"/>
      <c r="J74" s="53"/>
      <c r="K74" s="53" t="s">
        <v>710</v>
      </c>
      <c r="L74" s="83">
        <v>43202</v>
      </c>
      <c r="M74" s="83">
        <v>43186</v>
      </c>
      <c r="N74" s="83">
        <v>43201</v>
      </c>
      <c r="O74" s="83" t="s">
        <v>162</v>
      </c>
      <c r="P74" s="53"/>
      <c r="Q74" s="53"/>
      <c r="R74" s="53"/>
      <c r="S74" s="86" t="str">
        <f>HYPERLINK("#MesID448","FI.4RWS.448")</f>
        <v>FI.4RWS.448</v>
      </c>
      <c r="T74" s="85"/>
    </row>
    <row r="75" spans="1:20" ht="38.25" x14ac:dyDescent="0.25">
      <c r="A75" s="53" t="s">
        <v>845</v>
      </c>
      <c r="B75" s="53"/>
      <c r="C75" s="53" t="s">
        <v>31</v>
      </c>
      <c r="D75" s="53" t="s">
        <v>250</v>
      </c>
      <c r="E75" s="53">
        <v>2018</v>
      </c>
      <c r="F75" s="53" t="s">
        <v>718</v>
      </c>
      <c r="G75" s="53" t="s">
        <v>49</v>
      </c>
      <c r="H75" s="53" t="s">
        <v>727</v>
      </c>
      <c r="I75" s="53"/>
      <c r="J75" s="53"/>
      <c r="K75" s="53" t="s">
        <v>764</v>
      </c>
      <c r="L75" s="83">
        <v>43448</v>
      </c>
      <c r="M75" s="83">
        <v>43445</v>
      </c>
      <c r="N75" s="83">
        <v>43451</v>
      </c>
      <c r="O75" s="83" t="s">
        <v>162</v>
      </c>
      <c r="P75" s="53"/>
      <c r="Q75" s="53"/>
      <c r="R75" s="53"/>
      <c r="S75" s="86" t="str">
        <f>HYPERLINK("#MesID489","BE.4RWS.489")</f>
        <v>BE.4RWS.489</v>
      </c>
      <c r="T75" s="85" t="s">
        <v>846</v>
      </c>
    </row>
    <row r="76" spans="1:20" ht="38.25" x14ac:dyDescent="0.25">
      <c r="A76" s="53" t="s">
        <v>847</v>
      </c>
      <c r="B76" s="53"/>
      <c r="C76" s="53" t="s">
        <v>28</v>
      </c>
      <c r="D76" s="53" t="s">
        <v>254</v>
      </c>
      <c r="E76" s="53">
        <v>2017</v>
      </c>
      <c r="F76" s="53" t="s">
        <v>708</v>
      </c>
      <c r="G76" s="53" t="s">
        <v>49</v>
      </c>
      <c r="H76" s="53" t="s">
        <v>713</v>
      </c>
      <c r="I76" s="53"/>
      <c r="J76" s="53"/>
      <c r="K76" s="53"/>
      <c r="L76" s="83">
        <v>42900</v>
      </c>
      <c r="M76" s="83">
        <v>42900</v>
      </c>
      <c r="N76" s="83">
        <v>42909</v>
      </c>
      <c r="O76" s="83" t="s">
        <v>162</v>
      </c>
      <c r="P76" s="53"/>
      <c r="Q76" s="53"/>
      <c r="R76" s="53"/>
      <c r="S76" s="86" t="str">
        <f>HYPERLINK("#MesID53","EE.SRYB.53")</f>
        <v>EE.SRYB.53</v>
      </c>
      <c r="T76" s="85"/>
    </row>
    <row r="77" spans="1:20" ht="38.25" x14ac:dyDescent="0.25">
      <c r="A77" s="53" t="s">
        <v>848</v>
      </c>
      <c r="B77" s="53"/>
      <c r="C77" s="53" t="s">
        <v>28</v>
      </c>
      <c r="D77" s="53" t="s">
        <v>254</v>
      </c>
      <c r="E77" s="53">
        <v>2017</v>
      </c>
      <c r="F77" s="53" t="s">
        <v>708</v>
      </c>
      <c r="G77" s="53" t="s">
        <v>49</v>
      </c>
      <c r="H77" s="53" t="s">
        <v>849</v>
      </c>
      <c r="I77" s="53"/>
      <c r="J77" s="53"/>
      <c r="K77" s="53"/>
      <c r="L77" s="83">
        <v>42900</v>
      </c>
      <c r="M77" s="83">
        <v>42900</v>
      </c>
      <c r="N77" s="83">
        <v>42909</v>
      </c>
      <c r="O77" s="83" t="s">
        <v>162</v>
      </c>
      <c r="P77" s="53"/>
      <c r="Q77" s="53"/>
      <c r="R77" s="53"/>
      <c r="S77" s="86" t="str">
        <f>HYPERLINK("#MesID89","BE.4RWS.89")</f>
        <v>BE.4RWS.89</v>
      </c>
      <c r="T77" s="85"/>
    </row>
    <row r="78" spans="1:20" ht="89.25" x14ac:dyDescent="0.25">
      <c r="A78" s="53" t="s">
        <v>850</v>
      </c>
      <c r="B78" s="53"/>
      <c r="C78" s="53" t="s">
        <v>28</v>
      </c>
      <c r="D78" s="53" t="s">
        <v>254</v>
      </c>
      <c r="E78" s="53">
        <v>2018</v>
      </c>
      <c r="F78" s="53" t="s">
        <v>708</v>
      </c>
      <c r="G78" s="53" t="s">
        <v>49</v>
      </c>
      <c r="H78" s="53" t="s">
        <v>715</v>
      </c>
      <c r="I78" s="53"/>
      <c r="J78" s="53"/>
      <c r="K78" s="53" t="s">
        <v>851</v>
      </c>
      <c r="L78" s="83">
        <v>43271</v>
      </c>
      <c r="M78" s="83">
        <v>43271</v>
      </c>
      <c r="N78" s="83">
        <v>43271</v>
      </c>
      <c r="O78" s="83" t="s">
        <v>162</v>
      </c>
      <c r="P78" s="53"/>
      <c r="Q78" s="53"/>
      <c r="R78" s="53"/>
      <c r="S78" s="86" t="str">
        <f>HYPERLINK("#MesID448","FI.4RWS.448")</f>
        <v>FI.4RWS.448</v>
      </c>
      <c r="T78" s="85"/>
    </row>
    <row r="79" spans="1:20" ht="38.25" x14ac:dyDescent="0.25">
      <c r="A79" s="53" t="s">
        <v>852</v>
      </c>
      <c r="B79" s="53"/>
      <c r="C79" s="53" t="s">
        <v>28</v>
      </c>
      <c r="D79" s="53" t="s">
        <v>502</v>
      </c>
      <c r="E79" s="53">
        <v>2018</v>
      </c>
      <c r="F79" s="53" t="s">
        <v>708</v>
      </c>
      <c r="G79" s="53" t="s">
        <v>49</v>
      </c>
      <c r="H79" s="53" t="s">
        <v>709</v>
      </c>
      <c r="I79" s="53"/>
      <c r="J79" s="53"/>
      <c r="K79" s="53"/>
      <c r="L79" s="83">
        <v>43451</v>
      </c>
      <c r="M79" s="83">
        <v>43451</v>
      </c>
      <c r="N79" s="83">
        <v>43451</v>
      </c>
      <c r="O79" s="83" t="s">
        <v>162</v>
      </c>
      <c r="P79" s="53"/>
      <c r="Q79" s="53"/>
      <c r="R79" s="53"/>
      <c r="S79" s="86" t="str">
        <f>HYPERLINK("#MesID489","BE.4RWS.489")</f>
        <v>BE.4RWS.489</v>
      </c>
      <c r="T79" s="85"/>
    </row>
    <row r="80" spans="1:20" ht="38.25" x14ac:dyDescent="0.25">
      <c r="A80" s="53" t="s">
        <v>853</v>
      </c>
      <c r="B80" s="53"/>
      <c r="C80" s="53" t="s">
        <v>19</v>
      </c>
      <c r="D80" s="53" t="s">
        <v>257</v>
      </c>
      <c r="E80" s="53">
        <v>2016</v>
      </c>
      <c r="F80" s="53" t="s">
        <v>708</v>
      </c>
      <c r="G80" s="53" t="s">
        <v>747</v>
      </c>
      <c r="H80" s="53" t="s">
        <v>709</v>
      </c>
      <c r="I80" s="53"/>
      <c r="J80" s="53"/>
      <c r="K80" s="53"/>
      <c r="L80" s="83">
        <v>42605</v>
      </c>
      <c r="M80" s="83"/>
      <c r="N80" s="83">
        <v>42605</v>
      </c>
      <c r="O80" s="83" t="s">
        <v>162</v>
      </c>
      <c r="P80" s="53"/>
      <c r="Q80" s="53"/>
      <c r="R80" s="53"/>
      <c r="S80" s="86" t="str">
        <f>HYPERLINK("#MesID89","BE.4RWS.89")</f>
        <v>BE.4RWS.89</v>
      </c>
      <c r="T80" s="85"/>
    </row>
    <row r="81" spans="1:20" ht="38.25" x14ac:dyDescent="0.25">
      <c r="A81" s="53" t="s">
        <v>854</v>
      </c>
      <c r="B81" s="53"/>
      <c r="C81" s="53" t="s">
        <v>19</v>
      </c>
      <c r="D81" s="53" t="s">
        <v>257</v>
      </c>
      <c r="E81" s="53">
        <v>2016</v>
      </c>
      <c r="F81" s="53" t="s">
        <v>718</v>
      </c>
      <c r="G81" s="53" t="s">
        <v>49</v>
      </c>
      <c r="H81" s="53" t="s">
        <v>719</v>
      </c>
      <c r="I81" s="53"/>
      <c r="J81" s="53"/>
      <c r="K81" s="53"/>
      <c r="L81" s="83">
        <v>42640</v>
      </c>
      <c r="M81" s="83">
        <v>42640</v>
      </c>
      <c r="N81" s="83">
        <v>42641</v>
      </c>
      <c r="O81" s="83" t="s">
        <v>162</v>
      </c>
      <c r="P81" s="53"/>
      <c r="Q81" s="53"/>
      <c r="R81" s="53"/>
      <c r="S81" s="86" t="str">
        <f>HYPERLINK("#MesID53","EE.SRYB.53")</f>
        <v>EE.SRYB.53</v>
      </c>
      <c r="T81" s="85"/>
    </row>
    <row r="82" spans="1:20" ht="89.25" x14ac:dyDescent="0.25">
      <c r="A82" s="53" t="s">
        <v>855</v>
      </c>
      <c r="B82" s="53"/>
      <c r="C82" s="53" t="s">
        <v>19</v>
      </c>
      <c r="D82" s="53" t="s">
        <v>257</v>
      </c>
      <c r="E82" s="53">
        <v>2018</v>
      </c>
      <c r="F82" s="53" t="s">
        <v>708</v>
      </c>
      <c r="G82" s="53" t="s">
        <v>49</v>
      </c>
      <c r="H82" s="53" t="s">
        <v>715</v>
      </c>
      <c r="I82" s="53"/>
      <c r="J82" s="53"/>
      <c r="K82" s="53"/>
      <c r="L82" s="83">
        <v>43187</v>
      </c>
      <c r="M82" s="83">
        <v>43187</v>
      </c>
      <c r="N82" s="83">
        <v>43187</v>
      </c>
      <c r="O82" s="83" t="s">
        <v>162</v>
      </c>
      <c r="P82" s="53"/>
      <c r="Q82" s="53"/>
      <c r="R82" s="53"/>
      <c r="S82" s="86" t="str">
        <f>HYPERLINK("#MesID448","FI.4RWS.448")</f>
        <v>FI.4RWS.448</v>
      </c>
      <c r="T82" s="85"/>
    </row>
    <row r="83" spans="1:20" ht="38.25" x14ac:dyDescent="0.25">
      <c r="A83" s="53" t="s">
        <v>856</v>
      </c>
      <c r="B83" s="53" t="s">
        <v>278</v>
      </c>
      <c r="C83" s="53" t="s">
        <v>19</v>
      </c>
      <c r="D83" s="53" t="s">
        <v>257</v>
      </c>
      <c r="E83" s="53">
        <v>2019</v>
      </c>
      <c r="F83" s="53" t="s">
        <v>708</v>
      </c>
      <c r="G83" s="53" t="s">
        <v>49</v>
      </c>
      <c r="H83" s="53" t="s">
        <v>709</v>
      </c>
      <c r="I83" s="53"/>
      <c r="J83" s="53"/>
      <c r="K83" s="53"/>
      <c r="L83" s="83">
        <v>43482</v>
      </c>
      <c r="M83" s="83">
        <v>43482</v>
      </c>
      <c r="N83" s="83">
        <v>43482</v>
      </c>
      <c r="O83" s="83" t="s">
        <v>162</v>
      </c>
      <c r="P83" s="53"/>
      <c r="Q83" s="53"/>
      <c r="R83" s="53"/>
      <c r="S83" s="86" t="str">
        <f>HYPERLINK("#MesID489","BE.4RWS.489")</f>
        <v>BE.4RWS.489</v>
      </c>
      <c r="T83" s="85"/>
    </row>
    <row r="84" spans="1:20" ht="89.25" x14ac:dyDescent="0.25">
      <c r="A84" s="53" t="s">
        <v>857</v>
      </c>
      <c r="B84" s="53"/>
      <c r="C84" s="53" t="s">
        <v>20</v>
      </c>
      <c r="D84" s="53" t="s">
        <v>261</v>
      </c>
      <c r="E84" s="53">
        <v>2018</v>
      </c>
      <c r="F84" s="53" t="s">
        <v>708</v>
      </c>
      <c r="G84" s="53" t="s">
        <v>49</v>
      </c>
      <c r="H84" s="53" t="s">
        <v>715</v>
      </c>
      <c r="I84" s="53"/>
      <c r="J84" s="53"/>
      <c r="K84" s="53"/>
      <c r="L84" s="83">
        <v>43198</v>
      </c>
      <c r="M84" s="83">
        <v>43198</v>
      </c>
      <c r="N84" s="83">
        <v>43206</v>
      </c>
      <c r="O84" s="83" t="s">
        <v>162</v>
      </c>
      <c r="P84" s="53"/>
      <c r="Q84" s="53"/>
      <c r="R84" s="53"/>
      <c r="S84" s="86" t="str">
        <f>HYPERLINK("#MesID448","FI.4RWS.448")</f>
        <v>FI.4RWS.448</v>
      </c>
      <c r="T84" s="85"/>
    </row>
    <row r="85" spans="1:20" ht="38.25" x14ac:dyDescent="0.25">
      <c r="A85" s="53" t="s">
        <v>858</v>
      </c>
      <c r="B85" s="53"/>
      <c r="C85" s="53" t="s">
        <v>20</v>
      </c>
      <c r="D85" s="53" t="s">
        <v>261</v>
      </c>
      <c r="E85" s="53">
        <v>2018</v>
      </c>
      <c r="F85" s="53" t="s">
        <v>708</v>
      </c>
      <c r="G85" s="53" t="s">
        <v>49</v>
      </c>
      <c r="H85" s="53" t="s">
        <v>713</v>
      </c>
      <c r="I85" s="53"/>
      <c r="J85" s="53"/>
      <c r="K85" s="53"/>
      <c r="L85" s="83">
        <v>43198</v>
      </c>
      <c r="M85" s="83">
        <v>43198</v>
      </c>
      <c r="N85" s="83">
        <v>43223</v>
      </c>
      <c r="O85" s="83" t="s">
        <v>162</v>
      </c>
      <c r="P85" s="53"/>
      <c r="Q85" s="53"/>
      <c r="R85" s="53"/>
      <c r="S85" s="86" t="str">
        <f>HYPERLINK("#MesID483","EE.SRYB.483")</f>
        <v>EE.SRYB.483</v>
      </c>
      <c r="T85" s="85"/>
    </row>
    <row r="86" spans="1:20" ht="38.25" x14ac:dyDescent="0.25">
      <c r="A86" s="53" t="s">
        <v>859</v>
      </c>
      <c r="B86" s="53"/>
      <c r="C86" s="53" t="s">
        <v>20</v>
      </c>
      <c r="D86" s="53" t="s">
        <v>261</v>
      </c>
      <c r="E86" s="53">
        <v>2018</v>
      </c>
      <c r="F86" s="53" t="s">
        <v>708</v>
      </c>
      <c r="G86" s="53" t="s">
        <v>49</v>
      </c>
      <c r="H86" s="53" t="s">
        <v>709</v>
      </c>
      <c r="I86" s="53"/>
      <c r="J86" s="53"/>
      <c r="K86" s="53"/>
      <c r="L86" s="83">
        <v>43271</v>
      </c>
      <c r="M86" s="83">
        <v>43271</v>
      </c>
      <c r="N86" s="83">
        <v>43439</v>
      </c>
      <c r="O86" s="83" t="s">
        <v>162</v>
      </c>
      <c r="P86" s="53"/>
      <c r="Q86" s="53"/>
      <c r="R86" s="53"/>
      <c r="S86" s="86" t="str">
        <f>HYPERLINK("#MesID489","BE.4RWS.489")</f>
        <v>BE.4RWS.489</v>
      </c>
      <c r="T86" s="85"/>
    </row>
    <row r="87" spans="1:20" ht="63.75" x14ac:dyDescent="0.25">
      <c r="A87" s="53" t="s">
        <v>860</v>
      </c>
      <c r="B87" s="53"/>
      <c r="C87" s="53" t="s">
        <v>30</v>
      </c>
      <c r="D87" s="53" t="s">
        <v>263</v>
      </c>
      <c r="E87" s="53">
        <v>2016</v>
      </c>
      <c r="F87" s="53" t="s">
        <v>708</v>
      </c>
      <c r="G87" s="53" t="s">
        <v>747</v>
      </c>
      <c r="H87" s="53" t="s">
        <v>861</v>
      </c>
      <c r="I87" s="53"/>
      <c r="J87" s="53"/>
      <c r="K87" s="53"/>
      <c r="L87" s="83">
        <v>42524</v>
      </c>
      <c r="M87" s="83">
        <v>42524</v>
      </c>
      <c r="N87" s="83">
        <v>42608</v>
      </c>
      <c r="O87" s="83" t="s">
        <v>162</v>
      </c>
      <c r="P87" s="53"/>
      <c r="Q87" s="53"/>
      <c r="R87" s="53"/>
      <c r="S87" s="86" t="str">
        <f>HYPERLINK("#MesID89","BE.4RWS.89")</f>
        <v>BE.4RWS.89</v>
      </c>
      <c r="T87" s="85"/>
    </row>
    <row r="88" spans="1:20" ht="38.25" x14ac:dyDescent="0.25">
      <c r="A88" s="53" t="s">
        <v>862</v>
      </c>
      <c r="B88" s="53"/>
      <c r="C88" s="53" t="s">
        <v>30</v>
      </c>
      <c r="D88" s="53" t="s">
        <v>263</v>
      </c>
      <c r="E88" s="53">
        <v>2016</v>
      </c>
      <c r="F88" s="53" t="s">
        <v>708</v>
      </c>
      <c r="G88" s="53" t="s">
        <v>49</v>
      </c>
      <c r="H88" s="53" t="s">
        <v>713</v>
      </c>
      <c r="I88" s="53"/>
      <c r="J88" s="53"/>
      <c r="K88" s="53" t="s">
        <v>732</v>
      </c>
      <c r="L88" s="83">
        <v>42641</v>
      </c>
      <c r="M88" s="83">
        <v>42641</v>
      </c>
      <c r="N88" s="83">
        <v>42674</v>
      </c>
      <c r="O88" s="83" t="s">
        <v>162</v>
      </c>
      <c r="P88" s="53"/>
      <c r="Q88" s="53"/>
      <c r="R88" s="53"/>
      <c r="S88" s="86" t="str">
        <f>HYPERLINK("#MesID53","EE.SRYB.53")</f>
        <v>EE.SRYB.53</v>
      </c>
      <c r="T88" s="85" t="s">
        <v>863</v>
      </c>
    </row>
    <row r="89" spans="1:20" ht="89.25" x14ac:dyDescent="0.25">
      <c r="A89" s="53" t="s">
        <v>864</v>
      </c>
      <c r="B89" s="53"/>
      <c r="C89" s="53" t="s">
        <v>30</v>
      </c>
      <c r="D89" s="53" t="s">
        <v>263</v>
      </c>
      <c r="E89" s="53">
        <v>2018</v>
      </c>
      <c r="F89" s="53" t="s">
        <v>708</v>
      </c>
      <c r="G89" s="53" t="s">
        <v>49</v>
      </c>
      <c r="H89" s="53" t="s">
        <v>715</v>
      </c>
      <c r="I89" s="53"/>
      <c r="J89" s="53"/>
      <c r="K89" s="53"/>
      <c r="L89" s="83">
        <v>43194</v>
      </c>
      <c r="M89" s="83">
        <v>43194</v>
      </c>
      <c r="N89" s="83">
        <v>43200</v>
      </c>
      <c r="O89" s="83" t="s">
        <v>162</v>
      </c>
      <c r="P89" s="53"/>
      <c r="Q89" s="53"/>
      <c r="R89" s="53"/>
      <c r="S89" s="86" t="str">
        <f>HYPERLINK("#MesID448","FI.4RWS.448")</f>
        <v>FI.4RWS.448</v>
      </c>
      <c r="T89" s="85"/>
    </row>
    <row r="90" spans="1:20" ht="38.25" x14ac:dyDescent="0.25">
      <c r="A90" s="53" t="s">
        <v>865</v>
      </c>
      <c r="B90" s="53"/>
      <c r="C90" s="53" t="s">
        <v>30</v>
      </c>
      <c r="D90" s="53" t="s">
        <v>263</v>
      </c>
      <c r="E90" s="53">
        <v>2018</v>
      </c>
      <c r="F90" s="53" t="s">
        <v>708</v>
      </c>
      <c r="G90" s="53" t="s">
        <v>49</v>
      </c>
      <c r="H90" s="53" t="s">
        <v>866</v>
      </c>
      <c r="I90" s="53"/>
      <c r="J90" s="53"/>
      <c r="K90" s="53"/>
      <c r="L90" s="83">
        <v>43411</v>
      </c>
      <c r="M90" s="83">
        <v>43410</v>
      </c>
      <c r="N90" s="83">
        <v>43411</v>
      </c>
      <c r="O90" s="83" t="s">
        <v>162</v>
      </c>
      <c r="P90" s="53"/>
      <c r="Q90" s="53"/>
      <c r="R90" s="53"/>
      <c r="S90" s="86" t="str">
        <f>HYPERLINK("#MesID489","BE.4RWS.489")</f>
        <v>BE.4RWS.489</v>
      </c>
      <c r="T90" s="85" t="s">
        <v>529</v>
      </c>
    </row>
    <row r="91" spans="1:20" ht="38.25" x14ac:dyDescent="0.25">
      <c r="A91" s="53" t="s">
        <v>867</v>
      </c>
      <c r="B91" s="53"/>
      <c r="C91" s="53" t="s">
        <v>21</v>
      </c>
      <c r="D91" s="53" t="s">
        <v>265</v>
      </c>
      <c r="E91" s="53">
        <v>2014</v>
      </c>
      <c r="F91" s="53" t="s">
        <v>718</v>
      </c>
      <c r="G91" s="53" t="s">
        <v>49</v>
      </c>
      <c r="H91" s="53" t="s">
        <v>755</v>
      </c>
      <c r="I91" s="53"/>
      <c r="J91" s="53"/>
      <c r="K91" s="53"/>
      <c r="L91" s="83">
        <v>41852</v>
      </c>
      <c r="M91" s="83"/>
      <c r="N91" s="83">
        <v>41640</v>
      </c>
      <c r="O91" s="83" t="s">
        <v>162</v>
      </c>
      <c r="P91" s="53"/>
      <c r="Q91" s="53"/>
      <c r="R91" s="53"/>
      <c r="S91" s="86" t="str">
        <f>HYPERLINK("#MesID149","NO.RIWO.149")</f>
        <v>NO.RIWO.149</v>
      </c>
      <c r="T91" s="85" t="s">
        <v>706</v>
      </c>
    </row>
    <row r="92" spans="1:20" ht="25.5" x14ac:dyDescent="0.25">
      <c r="A92" s="53" t="s">
        <v>868</v>
      </c>
      <c r="B92" s="53"/>
      <c r="C92" s="53" t="s">
        <v>21</v>
      </c>
      <c r="D92" s="53" t="s">
        <v>265</v>
      </c>
      <c r="E92" s="53">
        <v>2016</v>
      </c>
      <c r="F92" s="53" t="s">
        <v>718</v>
      </c>
      <c r="G92" s="53" t="s">
        <v>49</v>
      </c>
      <c r="H92" s="53" t="s">
        <v>771</v>
      </c>
      <c r="I92" s="53" t="s">
        <v>760</v>
      </c>
      <c r="J92" s="53"/>
      <c r="K92" s="53"/>
      <c r="L92" s="83">
        <v>42727</v>
      </c>
      <c r="M92" s="83">
        <v>42727</v>
      </c>
      <c r="N92" s="83">
        <v>42732</v>
      </c>
      <c r="O92" s="83" t="s">
        <v>162</v>
      </c>
      <c r="P92" s="53"/>
      <c r="Q92" s="53"/>
      <c r="R92" s="53"/>
      <c r="S92" s="86" t="str">
        <f>HYPERLINK("#MesID53","EE.SRYB.53")</f>
        <v>EE.SRYB.53</v>
      </c>
      <c r="T92" s="85" t="s">
        <v>869</v>
      </c>
    </row>
    <row r="93" spans="1:20" ht="63.75" x14ac:dyDescent="0.25">
      <c r="A93" s="53" t="s">
        <v>870</v>
      </c>
      <c r="B93" s="53"/>
      <c r="C93" s="53" t="s">
        <v>21</v>
      </c>
      <c r="D93" s="53" t="s">
        <v>265</v>
      </c>
      <c r="E93" s="53">
        <v>2016</v>
      </c>
      <c r="F93" s="53" t="s">
        <v>708</v>
      </c>
      <c r="G93" s="53" t="s">
        <v>49</v>
      </c>
      <c r="H93" s="53" t="s">
        <v>871</v>
      </c>
      <c r="I93" s="53"/>
      <c r="J93" s="53"/>
      <c r="K93" s="53"/>
      <c r="L93" s="83">
        <v>42727</v>
      </c>
      <c r="M93" s="83">
        <v>42727</v>
      </c>
      <c r="N93" s="83">
        <v>42732</v>
      </c>
      <c r="O93" s="83" t="s">
        <v>162</v>
      </c>
      <c r="P93" s="53"/>
      <c r="Q93" s="53"/>
      <c r="R93" s="53"/>
      <c r="S93" s="86" t="str">
        <f>HYPERLINK("#MesID89","BE.4RWS.89")</f>
        <v>BE.4RWS.89</v>
      </c>
      <c r="T93" s="85" t="s">
        <v>869</v>
      </c>
    </row>
    <row r="94" spans="1:20" ht="38.25" x14ac:dyDescent="0.25">
      <c r="A94" s="53" t="s">
        <v>872</v>
      </c>
      <c r="B94" s="53"/>
      <c r="C94" s="53" t="s">
        <v>21</v>
      </c>
      <c r="D94" s="53" t="s">
        <v>265</v>
      </c>
      <c r="E94" s="53">
        <v>2018</v>
      </c>
      <c r="F94" s="53" t="s">
        <v>718</v>
      </c>
      <c r="G94" s="53" t="s">
        <v>49</v>
      </c>
      <c r="H94" s="53" t="s">
        <v>722</v>
      </c>
      <c r="I94" s="53" t="s">
        <v>723</v>
      </c>
      <c r="J94" s="53"/>
      <c r="K94" s="53" t="s">
        <v>710</v>
      </c>
      <c r="L94" s="83">
        <v>43101</v>
      </c>
      <c r="M94" s="83">
        <v>43091</v>
      </c>
      <c r="N94" s="83">
        <v>43144</v>
      </c>
      <c r="O94" s="83" t="s">
        <v>162</v>
      </c>
      <c r="P94" s="53"/>
      <c r="Q94" s="53"/>
      <c r="R94" s="53"/>
      <c r="S94" s="86" t="str">
        <f>HYPERLINK("#MesID448","FI.4RWS.448")</f>
        <v>FI.4RWS.448</v>
      </c>
      <c r="T94" s="85" t="s">
        <v>873</v>
      </c>
    </row>
    <row r="95" spans="1:20" ht="38.25" x14ac:dyDescent="0.25">
      <c r="A95" s="53" t="s">
        <v>874</v>
      </c>
      <c r="B95" s="53"/>
      <c r="C95" s="53" t="s">
        <v>48</v>
      </c>
      <c r="D95" s="53" t="s">
        <v>875</v>
      </c>
      <c r="E95" s="53">
        <v>2016</v>
      </c>
      <c r="F95" s="53" t="s">
        <v>708</v>
      </c>
      <c r="G95" s="53" t="s">
        <v>747</v>
      </c>
      <c r="H95" s="53" t="s">
        <v>709</v>
      </c>
      <c r="I95" s="53"/>
      <c r="J95" s="53"/>
      <c r="K95" s="53"/>
      <c r="L95" s="83">
        <v>42549</v>
      </c>
      <c r="M95" s="83">
        <v>42549</v>
      </c>
      <c r="N95" s="83">
        <v>42594</v>
      </c>
      <c r="O95" s="83" t="s">
        <v>162</v>
      </c>
      <c r="P95" s="53"/>
      <c r="Q95" s="53"/>
      <c r="R95" s="53"/>
      <c r="S95" s="86" t="str">
        <f>HYPERLINK("#MesID89","BE.4RWS.89")</f>
        <v>BE.4RWS.89</v>
      </c>
      <c r="T95" s="85" t="s">
        <v>876</v>
      </c>
    </row>
    <row r="96" spans="1:20" ht="38.25" x14ac:dyDescent="0.25">
      <c r="A96" s="53" t="s">
        <v>877</v>
      </c>
      <c r="B96" s="53"/>
      <c r="C96" s="53" t="s">
        <v>48</v>
      </c>
      <c r="D96" s="53" t="s">
        <v>878</v>
      </c>
      <c r="E96" s="53">
        <v>2017</v>
      </c>
      <c r="F96" s="53" t="s">
        <v>708</v>
      </c>
      <c r="G96" s="53" t="s">
        <v>49</v>
      </c>
      <c r="H96" s="53" t="s">
        <v>713</v>
      </c>
      <c r="I96" s="53"/>
      <c r="J96" s="53"/>
      <c r="K96" s="53"/>
      <c r="L96" s="83">
        <v>42766</v>
      </c>
      <c r="M96" s="83">
        <v>42766</v>
      </c>
      <c r="N96" s="83">
        <v>42775</v>
      </c>
      <c r="O96" s="83" t="s">
        <v>162</v>
      </c>
      <c r="P96" s="53"/>
      <c r="Q96" s="53"/>
      <c r="R96" s="53"/>
      <c r="S96" s="86" t="str">
        <f>HYPERLINK("#MesID53","EE.SRYB.53")</f>
        <v>EE.SRYB.53</v>
      </c>
      <c r="T96" s="85"/>
    </row>
    <row r="97" spans="1:20" ht="38.25" x14ac:dyDescent="0.25">
      <c r="A97" s="53" t="s">
        <v>879</v>
      </c>
      <c r="B97" s="53"/>
      <c r="C97" s="53" t="s">
        <v>48</v>
      </c>
      <c r="D97" s="53" t="s">
        <v>875</v>
      </c>
      <c r="E97" s="53">
        <v>2018</v>
      </c>
      <c r="F97" s="53" t="s">
        <v>708</v>
      </c>
      <c r="G97" s="53" t="s">
        <v>49</v>
      </c>
      <c r="H97" s="53" t="s">
        <v>880</v>
      </c>
      <c r="I97" s="53"/>
      <c r="J97" s="53"/>
      <c r="K97" s="53"/>
      <c r="L97" s="83">
        <v>43390</v>
      </c>
      <c r="M97" s="83">
        <v>43376</v>
      </c>
      <c r="N97" s="83">
        <v>43404</v>
      </c>
      <c r="O97" s="83" t="s">
        <v>162</v>
      </c>
      <c r="P97" s="53"/>
      <c r="Q97" s="53"/>
      <c r="R97" s="53"/>
      <c r="S97" s="86" t="str">
        <f>HYPERLINK("#MesID","")</f>
        <v/>
      </c>
      <c r="T97" s="85"/>
    </row>
  </sheetData>
  <mergeCells count="2">
    <mergeCell ref="L4:N4"/>
    <mergeCell ref="P4:R4"/>
  </mergeCells>
  <hyperlinks>
    <hyperlink ref="A1" location="'Table of Contents'!A1" display="&lt; Table of Contents"/>
  </hyperlink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List!$B$5:$B$33</xm:f>
          </x14:formula1>
          <xm:sqref>C6:C97</xm:sqref>
        </x14:dataValidation>
        <x14:dataValidation type="list" allowBlank="1" showInputMessage="1" showErrorMessage="1">
          <x14:formula1>
            <xm:f>List!$F$5:$F$9</xm:f>
          </x14:formula1>
          <xm:sqref>G6:G97</xm:sqref>
        </x14:dataValidation>
        <x14:dataValidation type="list" allowBlank="1" showInputMessage="1" showErrorMessage="1">
          <x14:formula1>
            <xm:f>List!$D$5:$D$22</xm:f>
          </x14:formula1>
          <xm:sqref>F6:F97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3"/>
  <sheetViews>
    <sheetView workbookViewId="0"/>
  </sheetViews>
  <sheetFormatPr defaultRowHeight="15" x14ac:dyDescent="0.25"/>
  <cols>
    <col min="1" max="2" width="12.7109375" customWidth="1"/>
    <col min="3" max="3" width="25.7109375" customWidth="1"/>
    <col min="4" max="4" width="12.7109375" customWidth="1"/>
    <col min="5" max="6" width="15.7109375" customWidth="1"/>
    <col min="7" max="7" width="12.7109375" customWidth="1"/>
    <col min="8" max="8" width="18.7109375" customWidth="1"/>
    <col min="9" max="9" width="20.7109375" customWidth="1"/>
    <col min="10" max="38" width="15.7109375" customWidth="1"/>
  </cols>
  <sheetData>
    <row r="1" spans="1:38" s="2" customFormat="1" x14ac:dyDescent="0.25">
      <c r="A1" s="9" t="s">
        <v>69</v>
      </c>
    </row>
    <row r="2" spans="1:38" s="2" customFormat="1" x14ac:dyDescent="0.25">
      <c r="A2" s="9"/>
    </row>
    <row r="3" spans="1:38" s="2" customFormat="1" ht="21" x14ac:dyDescent="0.25">
      <c r="A3" s="36" t="s">
        <v>130</v>
      </c>
    </row>
    <row r="4" spans="1:38" s="2" customFormat="1" ht="15" customHeight="1" x14ac:dyDescent="0.25">
      <c r="J4" s="68" t="s">
        <v>128</v>
      </c>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row>
    <row r="5" spans="1:38" ht="25.5" x14ac:dyDescent="0.25">
      <c r="A5" s="38" t="s">
        <v>146</v>
      </c>
      <c r="B5" s="38" t="s">
        <v>0</v>
      </c>
      <c r="C5" s="38" t="s">
        <v>1</v>
      </c>
      <c r="D5" s="38" t="s">
        <v>53</v>
      </c>
      <c r="E5" s="38" t="s">
        <v>2</v>
      </c>
      <c r="F5" s="38" t="s">
        <v>57</v>
      </c>
      <c r="G5" s="38" t="s">
        <v>56</v>
      </c>
      <c r="H5" s="39" t="s">
        <v>144</v>
      </c>
      <c r="I5" s="38" t="s">
        <v>139</v>
      </c>
      <c r="J5" s="48" t="s">
        <v>5</v>
      </c>
      <c r="K5" s="48" t="s">
        <v>6</v>
      </c>
      <c r="L5" s="48" t="s">
        <v>27</v>
      </c>
      <c r="M5" s="48" t="s">
        <v>7</v>
      </c>
      <c r="N5" s="48" t="s">
        <v>8</v>
      </c>
      <c r="O5" s="48" t="s">
        <v>22</v>
      </c>
      <c r="P5" s="48" t="s">
        <v>9</v>
      </c>
      <c r="Q5" s="48" t="s">
        <v>10</v>
      </c>
      <c r="R5" s="48" t="s">
        <v>3</v>
      </c>
      <c r="S5" s="48" t="s">
        <v>11</v>
      </c>
      <c r="T5" s="48" t="s">
        <v>12</v>
      </c>
      <c r="U5" s="48" t="s">
        <v>29</v>
      </c>
      <c r="V5" s="48" t="s">
        <v>25</v>
      </c>
      <c r="W5" s="48" t="s">
        <v>23</v>
      </c>
      <c r="X5" s="48" t="s">
        <v>13</v>
      </c>
      <c r="Y5" s="48" t="s">
        <v>14</v>
      </c>
      <c r="Z5" s="48" t="s">
        <v>15</v>
      </c>
      <c r="AA5" s="48" t="s">
        <v>24</v>
      </c>
      <c r="AB5" s="48" t="s">
        <v>16</v>
      </c>
      <c r="AC5" s="48" t="s">
        <v>17</v>
      </c>
      <c r="AD5" s="48" t="s">
        <v>26</v>
      </c>
      <c r="AE5" s="48" t="s">
        <v>18</v>
      </c>
      <c r="AF5" s="48" t="s">
        <v>31</v>
      </c>
      <c r="AG5" s="48" t="s">
        <v>28</v>
      </c>
      <c r="AH5" s="48" t="s">
        <v>19</v>
      </c>
      <c r="AI5" s="48" t="s">
        <v>20</v>
      </c>
      <c r="AJ5" s="48" t="s">
        <v>30</v>
      </c>
      <c r="AK5" s="48" t="s">
        <v>21</v>
      </c>
      <c r="AL5" s="49" t="s">
        <v>48</v>
      </c>
    </row>
    <row r="6" spans="1:38" ht="38.25" x14ac:dyDescent="0.25">
      <c r="A6" s="41" t="s">
        <v>830</v>
      </c>
      <c r="B6" s="41" t="s">
        <v>6</v>
      </c>
      <c r="C6" s="41" t="s">
        <v>164</v>
      </c>
      <c r="D6" s="41">
        <v>2014</v>
      </c>
      <c r="E6" s="41" t="s">
        <v>884</v>
      </c>
      <c r="F6" s="41" t="s">
        <v>710</v>
      </c>
      <c r="G6" s="42" t="s">
        <v>184</v>
      </c>
      <c r="H6" s="42"/>
      <c r="I6" s="42"/>
      <c r="J6" s="43"/>
      <c r="K6" s="43"/>
      <c r="L6" s="43"/>
      <c r="M6" s="43"/>
      <c r="N6" s="43"/>
      <c r="O6" s="43"/>
      <c r="P6" s="44"/>
      <c r="Q6" s="47"/>
      <c r="R6" s="46"/>
      <c r="S6" s="46"/>
      <c r="T6" s="46"/>
      <c r="U6" s="46"/>
      <c r="V6" s="46"/>
      <c r="W6" s="46"/>
      <c r="X6" s="46"/>
      <c r="Y6" s="46"/>
      <c r="Z6" s="46"/>
      <c r="AA6" s="46"/>
      <c r="AB6" s="46"/>
      <c r="AC6" s="86" t="str">
        <f>HYPERLINK("#MesID142","NL.RECI.142")</f>
        <v>NL.RECI.142</v>
      </c>
      <c r="AD6" s="46"/>
      <c r="AE6" s="46"/>
      <c r="AF6" s="46"/>
      <c r="AG6" s="46"/>
      <c r="AH6" s="46"/>
      <c r="AI6" s="46"/>
      <c r="AJ6" s="46"/>
      <c r="AK6" s="46"/>
      <c r="AL6" s="46"/>
    </row>
    <row r="7" spans="1:38" ht="38.25" x14ac:dyDescent="0.25">
      <c r="A7" s="53" t="s">
        <v>711</v>
      </c>
      <c r="B7" s="53" t="s">
        <v>6</v>
      </c>
      <c r="C7" s="53" t="s">
        <v>164</v>
      </c>
      <c r="D7" s="53">
        <v>2015</v>
      </c>
      <c r="E7" s="53" t="s">
        <v>884</v>
      </c>
      <c r="F7" s="53" t="s">
        <v>891</v>
      </c>
      <c r="G7" s="83" t="s">
        <v>184</v>
      </c>
      <c r="H7" s="83" t="s">
        <v>644</v>
      </c>
      <c r="I7" s="83" t="s">
        <v>894</v>
      </c>
      <c r="J7" s="86" t="str">
        <f>HYPERLINK("#MesID293","AT.NECI.293")</f>
        <v>AT.NECI.293</v>
      </c>
      <c r="K7" s="53"/>
      <c r="L7" s="86" t="str">
        <f>HYPERLINK("#MesID358","BG.NECI.358")</f>
        <v>BG.NECI.358</v>
      </c>
      <c r="M7" s="86" t="str">
        <f>HYPERLINK("#MesID374","HR.RECI.374")</f>
        <v>HR.RECI.374</v>
      </c>
      <c r="N7" s="86" t="str">
        <f>HYPERLINK("#MesID366","CY.RECI.366")</f>
        <v>CY.RECI.366</v>
      </c>
      <c r="O7" s="86" t="str">
        <f>HYPERLINK("#MesID285","CZ.NECI.285")</f>
        <v>CZ.NECI.285</v>
      </c>
      <c r="P7" s="86" t="str">
        <f>HYPERLINK("#MesID269","DK.RECI.269")</f>
        <v>DK.RECI.269</v>
      </c>
      <c r="Q7" s="86" t="str">
        <f>HYPERLINK("#MesID339","EE.NECI.339")</f>
        <v>EE.NECI.339</v>
      </c>
      <c r="R7" s="53"/>
      <c r="S7" s="86" t="str">
        <f>HYPERLINK("#MesID106","FR.RECI.106")</f>
        <v>FR.RECI.106</v>
      </c>
      <c r="T7" s="86" t="str">
        <f>HYPERLINK("#MesID274","DE.NECI.274")</f>
        <v>DE.NECI.274</v>
      </c>
      <c r="U7" s="53"/>
      <c r="V7" s="86" t="str">
        <f>HYPERLINK("#MesID350","HU.NECI.350")</f>
        <v>HU.NECI.350</v>
      </c>
      <c r="W7" s="86" t="str">
        <f>HYPERLINK("#MesID275","IE.NECI.275")</f>
        <v>IE.NECI.275</v>
      </c>
      <c r="X7" s="86" t="str">
        <f>HYPERLINK("#MesID277","IT.NECI.277")</f>
        <v>IT.NECI.277</v>
      </c>
      <c r="Y7" s="86" t="str">
        <f>HYPERLINK("#MesID287","LV.RECI.287")</f>
        <v>LV.RECI.287</v>
      </c>
      <c r="Z7" s="86" t="str">
        <f>HYPERLINK("#MesID270","LT.RECI.270")</f>
        <v>LT.RECI.270</v>
      </c>
      <c r="AA7" s="86" t="str">
        <f>HYPERLINK("#MesID271","LU.RECI.271")</f>
        <v>LU.RECI.271</v>
      </c>
      <c r="AB7" s="86" t="str">
        <f>HYPERLINK("#MesID338","MT.NECI.338")</f>
        <v>MT.NECI.338</v>
      </c>
      <c r="AC7" s="53"/>
      <c r="AD7" s="53"/>
      <c r="AE7" s="86" t="str">
        <f>HYPERLINK("#MesID281","PL.NECI.281")</f>
        <v>PL.NECI.281</v>
      </c>
      <c r="AF7" s="86" t="str">
        <f>HYPERLINK("#MesID264","PT.RECI.264")</f>
        <v>PT.RECI.264</v>
      </c>
      <c r="AG7" s="86" t="str">
        <f>HYPERLINK("#MesID382","RO.NECI.382")</f>
        <v>RO.NECI.382</v>
      </c>
      <c r="AH7" s="86" t="str">
        <f>HYPERLINK("#MesID280","SK.NECI.280")</f>
        <v>SK.NECI.280</v>
      </c>
      <c r="AI7" s="53"/>
      <c r="AJ7" s="86" t="str">
        <f>HYPERLINK("#MesID278","ES.NECI.278")</f>
        <v>ES.NECI.278</v>
      </c>
      <c r="AK7" s="86" t="str">
        <f>HYPERLINK("#MesID333","SE.NECI.333")</f>
        <v>SE.NECI.333</v>
      </c>
      <c r="AL7" s="86" t="str">
        <f>HYPERLINK("#MesID276","UK.NECI.276")</f>
        <v>UK.NECI.276</v>
      </c>
    </row>
    <row r="8" spans="1:38" ht="38.25" x14ac:dyDescent="0.25">
      <c r="A8" s="53" t="s">
        <v>765</v>
      </c>
      <c r="B8" s="53" t="s">
        <v>6</v>
      </c>
      <c r="C8" s="53" t="s">
        <v>164</v>
      </c>
      <c r="D8" s="53">
        <v>2018</v>
      </c>
      <c r="E8" s="53" t="s">
        <v>884</v>
      </c>
      <c r="F8" s="53" t="s">
        <v>764</v>
      </c>
      <c r="G8" s="83" t="s">
        <v>162</v>
      </c>
      <c r="H8" s="83" t="s">
        <v>644</v>
      </c>
      <c r="I8" s="83" t="s">
        <v>650</v>
      </c>
      <c r="J8" s="53"/>
      <c r="K8" s="53"/>
      <c r="L8" s="53"/>
      <c r="M8" s="53"/>
      <c r="N8" s="53"/>
      <c r="O8" s="53"/>
      <c r="P8" s="86" t="str">
        <f>HYPERLINK("#MesID589","DK.RECI.589")</f>
        <v>DK.RECI.589</v>
      </c>
      <c r="Q8" s="86" t="str">
        <f>HYPERLINK("#MesID570","EE.NECI.570")</f>
        <v>EE.NECI.570</v>
      </c>
      <c r="R8" s="53"/>
      <c r="S8" s="53"/>
      <c r="T8" s="86" t="str">
        <f>HYPERLINK("#MesID569","DE.NECI.569")</f>
        <v>DE.NECI.569</v>
      </c>
      <c r="U8" s="86" t="str">
        <f>HYPERLINK("#MesID573","GR.NECI.573")</f>
        <v>GR.NECI.573</v>
      </c>
      <c r="V8" s="53"/>
      <c r="W8" s="86" t="str">
        <f>HYPERLINK("#MesID571","IE.NECI.571")</f>
        <v>IE.NECI.571</v>
      </c>
      <c r="X8" s="86" t="str">
        <f>HYPERLINK("#MesID588","IT.NECI.588")</f>
        <v>IT.NECI.588</v>
      </c>
      <c r="Y8" s="53"/>
      <c r="Z8" s="86" t="str">
        <f>HYPERLINK("#MesID592","LT.RECI.592")</f>
        <v>LT.RECI.592</v>
      </c>
      <c r="AA8" s="86" t="str">
        <f>HYPERLINK("#MesID598","LU.NECI.598")</f>
        <v>LU.NECI.598</v>
      </c>
      <c r="AB8" s="53"/>
      <c r="AC8" s="53"/>
      <c r="AD8" s="53"/>
      <c r="AE8" s="53"/>
      <c r="AF8" s="86" t="str">
        <f>HYPERLINK("#MesID580","PT.RECI.580")</f>
        <v>PT.RECI.580</v>
      </c>
      <c r="AG8" s="86" t="str">
        <f>HYPERLINK("#MesID578","RO.NECI.578")</f>
        <v>RO.NECI.578</v>
      </c>
      <c r="AH8" s="86" t="str">
        <f>HYPERLINK("#MesID599","SK.NECI.599")</f>
        <v>SK.NECI.599</v>
      </c>
      <c r="AI8" s="86" t="str">
        <f>HYPERLINK("#MesID572","SI.NECI.572")</f>
        <v>SI.NECI.572</v>
      </c>
      <c r="AJ8" s="86" t="str">
        <f>HYPERLINK("#MesID538","ES.NECI.538")</f>
        <v>ES.NECI.538</v>
      </c>
      <c r="AK8" s="53"/>
      <c r="AL8" s="53"/>
    </row>
    <row r="9" spans="1:38" x14ac:dyDescent="0.25">
      <c r="A9" s="53" t="s">
        <v>645</v>
      </c>
      <c r="B9" s="53" t="s">
        <v>10</v>
      </c>
      <c r="C9" s="53" t="s">
        <v>194</v>
      </c>
      <c r="D9" s="53">
        <v>2016</v>
      </c>
      <c r="E9" s="53" t="s">
        <v>1293</v>
      </c>
      <c r="F9" s="53" t="s">
        <v>470</v>
      </c>
      <c r="G9" s="83" t="s">
        <v>184</v>
      </c>
      <c r="H9" s="83" t="s">
        <v>644</v>
      </c>
      <c r="I9" s="83" t="s">
        <v>647</v>
      </c>
      <c r="J9" s="86" t="str">
        <f>HYPERLINK("#MesID297","AT.NECI.297")</f>
        <v>AT.NECI.297</v>
      </c>
      <c r="K9" s="86" t="str">
        <f>HYPERLINK("#MesID273","BE.RECI.273")</f>
        <v>BE.RECI.273</v>
      </c>
      <c r="L9" s="86" t="str">
        <f>HYPERLINK("#MesID359","BG.NECI.359")</f>
        <v>BG.NECI.359</v>
      </c>
      <c r="M9" s="86" t="str">
        <f>HYPERLINK("#MesID372","HR.RECI.372")</f>
        <v>HR.RECI.372</v>
      </c>
      <c r="N9" s="86" t="str">
        <f>HYPERLINK("#MesID368","CY.RECI.368")</f>
        <v>CY.RECI.368</v>
      </c>
      <c r="O9" s="86" t="str">
        <f>HYPERLINK("#MesID272","CZ.NECI.272")</f>
        <v>CZ.NECI.272</v>
      </c>
      <c r="P9" s="86" t="str">
        <f>HYPERLINK("#MesID337","DK.RECI.337")</f>
        <v>DK.RECI.337</v>
      </c>
      <c r="Q9" s="87"/>
      <c r="R9" s="86" t="str">
        <f>HYPERLINK("#MesID344","FI.NECI.344")</f>
        <v>FI.NECI.344</v>
      </c>
      <c r="S9" s="86" t="str">
        <f>HYPERLINK("#MesID312","FR.RECI.312")</f>
        <v>FR.RECI.312</v>
      </c>
      <c r="T9" s="86" t="str">
        <f>HYPERLINK("#MesID292","DE.NECI.292")</f>
        <v>DE.NECI.292</v>
      </c>
      <c r="U9" s="53"/>
      <c r="V9" s="86" t="str">
        <f>HYPERLINK("#MesID351","HU.NECI.351")</f>
        <v>HU.NECI.351</v>
      </c>
      <c r="W9" s="86" t="str">
        <f>HYPERLINK("#MesID291","IE.NECI.291")</f>
        <v>IE.NECI.291</v>
      </c>
      <c r="X9" s="86" t="str">
        <f>HYPERLINK("#MesID286","IT.NECI.286")</f>
        <v>IT.NECI.286</v>
      </c>
      <c r="Y9" s="86" t="str">
        <f>HYPERLINK("#MesID288","LV.RECI.288")</f>
        <v>LV.RECI.288</v>
      </c>
      <c r="Z9" s="86" t="str">
        <f>HYPERLINK("#MesID296","LT.RECI.296")</f>
        <v>LT.RECI.296</v>
      </c>
      <c r="AA9" s="86" t="str">
        <f>HYPERLINK("#MesID323","LU.RECI.323")</f>
        <v>LU.RECI.323</v>
      </c>
      <c r="AB9" s="86" t="str">
        <f>HYPERLINK("#MesID289","MT.RECI.289")</f>
        <v>MT.RECI.289</v>
      </c>
      <c r="AC9" s="86" t="str">
        <f>HYPERLINK("#MesID318","NL.RECI.318")</f>
        <v>NL.RECI.318</v>
      </c>
      <c r="AD9" s="53"/>
      <c r="AE9" s="86" t="str">
        <f>HYPERLINK("#MesID290","PL.NECI.290")</f>
        <v>PL.NECI.290</v>
      </c>
      <c r="AF9" s="86" t="str">
        <f>HYPERLINK("#MesID295","PT.RECI.295")</f>
        <v>PT.RECI.295</v>
      </c>
      <c r="AG9" s="86" t="str">
        <f>HYPERLINK("#MesID384","RO.NECI.384")</f>
        <v>RO.NECI.384</v>
      </c>
      <c r="AH9" s="86" t="str">
        <f>HYPERLINK("#MesID282","SK.RECI.282")</f>
        <v>SK.RECI.282</v>
      </c>
      <c r="AI9" s="53"/>
      <c r="AJ9" s="86" t="str">
        <f>HYPERLINK("#MesID294","ES.NECI.294")</f>
        <v>ES.NECI.294</v>
      </c>
      <c r="AK9" s="86" t="str">
        <f>HYPERLINK("#MesID334","SE.RECI.334")</f>
        <v>SE.RECI.334</v>
      </c>
      <c r="AL9" s="86" t="str">
        <f>HYPERLINK("#MesID352","UK.NECI.352")</f>
        <v>UK.NECI.352</v>
      </c>
    </row>
    <row r="10" spans="1:38" ht="25.5" x14ac:dyDescent="0.25">
      <c r="A10" s="53" t="s">
        <v>648</v>
      </c>
      <c r="B10" s="53" t="s">
        <v>10</v>
      </c>
      <c r="C10" s="53" t="s">
        <v>194</v>
      </c>
      <c r="D10" s="53">
        <v>2018</v>
      </c>
      <c r="E10" s="53" t="s">
        <v>1293</v>
      </c>
      <c r="F10" s="53" t="s">
        <v>470</v>
      </c>
      <c r="G10" s="83" t="s">
        <v>162</v>
      </c>
      <c r="H10" s="83" t="s">
        <v>644</v>
      </c>
      <c r="I10" s="83" t="s">
        <v>650</v>
      </c>
      <c r="J10" s="53"/>
      <c r="K10" s="53"/>
      <c r="L10" s="53"/>
      <c r="M10" s="53"/>
      <c r="N10" s="53"/>
      <c r="O10" s="53"/>
      <c r="P10" s="85"/>
      <c r="Q10" s="87"/>
      <c r="R10" s="86" t="str">
        <f>HYPERLINK("#MesID463","FI.RECI.463")</f>
        <v>FI.RECI.463</v>
      </c>
      <c r="S10" s="53"/>
      <c r="T10" s="53"/>
      <c r="U10" s="53"/>
      <c r="V10" s="53"/>
      <c r="W10" s="53"/>
      <c r="X10" s="53"/>
      <c r="Y10" s="53"/>
      <c r="Z10" s="53"/>
      <c r="AA10" s="53"/>
      <c r="AB10" s="53"/>
      <c r="AC10" s="53"/>
      <c r="AD10" s="53"/>
      <c r="AE10" s="86" t="str">
        <f>HYPERLINK("#MesID591","PL.NECI.591")</f>
        <v>PL.NECI.591</v>
      </c>
      <c r="AF10" s="53"/>
      <c r="AG10" s="53"/>
      <c r="AH10" s="53"/>
      <c r="AI10" s="86" t="str">
        <f>HYPERLINK("#MesID480","SI.NECI.480")</f>
        <v>SI.NECI.480</v>
      </c>
      <c r="AJ10" s="53"/>
      <c r="AK10" s="53"/>
      <c r="AL10" s="53"/>
    </row>
    <row r="11" spans="1:38" ht="38.25" x14ac:dyDescent="0.25">
      <c r="A11" s="53" t="s">
        <v>716</v>
      </c>
      <c r="B11" s="53" t="s">
        <v>3</v>
      </c>
      <c r="C11" s="53" t="s">
        <v>196</v>
      </c>
      <c r="D11" s="53">
        <v>2017</v>
      </c>
      <c r="E11" s="53" t="s">
        <v>884</v>
      </c>
      <c r="F11" s="53" t="s">
        <v>764</v>
      </c>
      <c r="G11" s="83" t="s">
        <v>162</v>
      </c>
      <c r="H11" s="83" t="s">
        <v>644</v>
      </c>
      <c r="I11" s="83" t="s">
        <v>978</v>
      </c>
      <c r="J11" s="86" t="str">
        <f>HYPERLINK("#MesID466","AT.NECI.466")</f>
        <v>AT.NECI.466</v>
      </c>
      <c r="K11" s="86" t="str">
        <f>HYPERLINK("#MesID467","BE.RECI.467")</f>
        <v>BE.RECI.467</v>
      </c>
      <c r="L11" s="53"/>
      <c r="M11" s="86" t="str">
        <f>HYPERLINK("#MesID487","HR.RECI.487")</f>
        <v>HR.RECI.487</v>
      </c>
      <c r="N11" s="86" t="str">
        <f>HYPERLINK("#MesID477","CY.NECI.477")</f>
        <v>CY.NECI.477</v>
      </c>
      <c r="O11" s="86" t="str">
        <f>HYPERLINK("#MesID479","CZ.NECI.479")</f>
        <v>CZ.NECI.479</v>
      </c>
      <c r="P11" s="86" t="str">
        <f>HYPERLINK("#MesID470","DK.RECI.470")</f>
        <v>DK.RECI.470</v>
      </c>
      <c r="Q11" s="86" t="str">
        <f>HYPERLINK("#MesID476","EE.NECI.476")</f>
        <v>EE.NECI.476</v>
      </c>
      <c r="R11" s="53"/>
      <c r="S11" s="53"/>
      <c r="T11" s="86" t="str">
        <f>HYPERLINK("#MesID484","DE.NECI.484")</f>
        <v>DE.NECI.484</v>
      </c>
      <c r="U11" s="86" t="str">
        <f>HYPERLINK("#MesID451","GR.NECI.451")</f>
        <v>GR.NECI.451</v>
      </c>
      <c r="V11" s="86" t="str">
        <f>HYPERLINK("#MesID460","HU.NECI.460")</f>
        <v>HU.NECI.460</v>
      </c>
      <c r="W11" s="86" t="str">
        <f>HYPERLINK("#MesID458","IE.NECI.458")</f>
        <v>IE.NECI.458</v>
      </c>
      <c r="X11" s="86" t="str">
        <f>HYPERLINK("#MesID462","IT.NECI.462")</f>
        <v>IT.NECI.462</v>
      </c>
      <c r="Y11" s="53"/>
      <c r="Z11" s="86" t="str">
        <f>HYPERLINK("#MesID481","LT.RECI.481")</f>
        <v>LT.RECI.481</v>
      </c>
      <c r="AA11" s="86" t="str">
        <f>HYPERLINK("#MesID468","LU.NECI.468")</f>
        <v>LU.NECI.468</v>
      </c>
      <c r="AB11" s="53"/>
      <c r="AC11" s="86" t="str">
        <f>HYPERLINK("#MesID478","NL.NECI.478")</f>
        <v>NL.NECI.478</v>
      </c>
      <c r="AD11" s="86" t="str">
        <f>HYPERLINK("#MesID488","NO.RECI.488")</f>
        <v>NO.RECI.488</v>
      </c>
      <c r="AE11" s="86" t="str">
        <f>HYPERLINK("#MesID464","PL.NECI.464")</f>
        <v>PL.NECI.464</v>
      </c>
      <c r="AF11" s="86" t="str">
        <f>HYPERLINK("#MesID471","PT.RECI.471")</f>
        <v>PT.RECI.471</v>
      </c>
      <c r="AG11" s="86" t="str">
        <f>HYPERLINK("#MesID510","RO.NECI.510")</f>
        <v>RO.NECI.510</v>
      </c>
      <c r="AH11" s="86" t="str">
        <f>HYPERLINK("#MesID459","SK.NECI.459")</f>
        <v>SK.NECI.459</v>
      </c>
      <c r="AI11" s="86" t="str">
        <f>HYPERLINK("#MesID475","SI.NECI.475")</f>
        <v>SI.NECI.475</v>
      </c>
      <c r="AJ11" s="86" t="str">
        <f>HYPERLINK("#MesID469","ES.NECI.469")</f>
        <v>ES.NECI.469</v>
      </c>
      <c r="AK11" s="86" t="str">
        <f>HYPERLINK("#MesID450","SE.RECI.450")</f>
        <v>SE.RECI.450</v>
      </c>
      <c r="AL11" s="53"/>
    </row>
    <row r="12" spans="1:38" ht="25.5" x14ac:dyDescent="0.25">
      <c r="A12" s="53" t="s">
        <v>756</v>
      </c>
      <c r="B12" s="53" t="s">
        <v>26</v>
      </c>
      <c r="C12" s="53" t="s">
        <v>332</v>
      </c>
      <c r="D12" s="53">
        <v>2014</v>
      </c>
      <c r="E12" s="53" t="s">
        <v>1073</v>
      </c>
      <c r="F12" s="53" t="s">
        <v>1112</v>
      </c>
      <c r="G12" s="83" t="s">
        <v>162</v>
      </c>
      <c r="H12" s="83"/>
      <c r="I12" s="83"/>
      <c r="J12" s="53"/>
      <c r="K12" s="53"/>
      <c r="L12" s="53"/>
      <c r="M12" s="53"/>
      <c r="N12" s="53"/>
      <c r="O12" s="53"/>
      <c r="P12" s="86" t="str">
        <f>HYPERLINK("#MesID99","DK.RECI.99")</f>
        <v>DK.RECI.99</v>
      </c>
      <c r="Q12" s="87"/>
      <c r="R12" s="53"/>
      <c r="S12" s="53"/>
      <c r="T12" s="53"/>
      <c r="U12" s="53"/>
      <c r="V12" s="53"/>
      <c r="W12" s="53"/>
      <c r="X12" s="53"/>
      <c r="Y12" s="53"/>
      <c r="Z12" s="53"/>
      <c r="AA12" s="53"/>
      <c r="AB12" s="53"/>
      <c r="AC12" s="53"/>
      <c r="AD12" s="53"/>
      <c r="AE12" s="53"/>
      <c r="AF12" s="53"/>
      <c r="AG12" s="53"/>
      <c r="AH12" s="53"/>
      <c r="AI12" s="53"/>
      <c r="AJ12" s="53"/>
      <c r="AK12" s="86" t="str">
        <f>HYPERLINK("#MesID179","SE.RECI.179")</f>
        <v>SE.RECI.179</v>
      </c>
      <c r="AL12" s="53"/>
    </row>
    <row r="13" spans="1:38" ht="25.5" x14ac:dyDescent="0.25">
      <c r="A13" s="53" t="s">
        <v>752</v>
      </c>
      <c r="B13" s="53" t="s">
        <v>21</v>
      </c>
      <c r="C13" s="53" t="s">
        <v>265</v>
      </c>
      <c r="D13" s="53">
        <v>2014</v>
      </c>
      <c r="E13" s="53" t="s">
        <v>4</v>
      </c>
      <c r="F13" s="53" t="s">
        <v>889</v>
      </c>
      <c r="G13" s="83" t="s">
        <v>162</v>
      </c>
      <c r="H13" s="83" t="s">
        <v>644</v>
      </c>
      <c r="I13" s="83"/>
      <c r="J13" s="53"/>
      <c r="K13" s="53"/>
      <c r="L13" s="53"/>
      <c r="M13" s="53"/>
      <c r="N13" s="53"/>
      <c r="O13" s="53"/>
      <c r="P13" s="86" t="str">
        <f>HYPERLINK("#MesID101","DK.RECI.101")</f>
        <v>DK.RECI.101</v>
      </c>
      <c r="Q13" s="87"/>
      <c r="R13" s="53"/>
      <c r="S13" s="53"/>
      <c r="T13" s="53"/>
      <c r="U13" s="53"/>
      <c r="V13" s="53"/>
      <c r="W13" s="53"/>
      <c r="X13" s="53"/>
      <c r="Y13" s="53"/>
      <c r="Z13" s="53"/>
      <c r="AA13" s="53"/>
      <c r="AB13" s="53"/>
      <c r="AC13" s="53"/>
      <c r="AD13" s="53"/>
      <c r="AE13" s="53"/>
      <c r="AF13" s="53"/>
      <c r="AG13" s="53"/>
      <c r="AH13" s="53"/>
      <c r="AI13" s="53"/>
      <c r="AJ13" s="53"/>
      <c r="AK13" s="53"/>
      <c r="AL13" s="53"/>
    </row>
  </sheetData>
  <mergeCells count="1">
    <mergeCell ref="J4:AL4"/>
  </mergeCells>
  <hyperlinks>
    <hyperlink ref="A1" location="'Table of Contents'!A1" display="&lt; Table of Contents"/>
  </hyperlink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List!$B$5:$B$33</xm:f>
          </x14:formula1>
          <xm:sqref>B6:B13</xm:sqref>
        </x14:dataValidation>
        <x14:dataValidation type="list" allowBlank="1" showInputMessage="1" showErrorMessage="1">
          <x14:formula1>
            <xm:f>List!$D$5:$D$22</xm:f>
          </x14:formula1>
          <xm:sqref>E6:E13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62"/>
  <sheetViews>
    <sheetView zoomScaleNormal="100" workbookViewId="0">
      <selection activeCell="C3" sqref="C3"/>
    </sheetView>
  </sheetViews>
  <sheetFormatPr defaultRowHeight="15" x14ac:dyDescent="0.25"/>
  <cols>
    <col min="1" max="1" width="12.7109375" style="20" customWidth="1"/>
    <col min="2" max="2" width="11.7109375" bestFit="1" customWidth="1"/>
    <col min="3" max="3" width="15.7109375" style="20" customWidth="1"/>
    <col min="4" max="4" width="25.7109375" style="20" customWidth="1"/>
    <col min="5" max="7" width="12.7109375" style="20" customWidth="1"/>
    <col min="8" max="8" width="70.7109375" style="20" customWidth="1"/>
    <col min="9" max="9" width="15.7109375" style="20" customWidth="1"/>
    <col min="10" max="12" width="17.7109375" style="57" customWidth="1"/>
    <col min="13" max="14" width="12.7109375" style="20" customWidth="1"/>
    <col min="15" max="15" width="20.7109375" style="20" customWidth="1"/>
    <col min="16" max="16" width="20.7109375" style="57" customWidth="1"/>
    <col min="17" max="17" width="20.7109375" style="20" customWidth="1"/>
    <col min="18" max="18" width="40.7109375" style="12" customWidth="1"/>
    <col min="19" max="21" width="18.7109375" style="20" customWidth="1"/>
    <col min="23" max="23" width="11.42578125" style="20" bestFit="1" customWidth="1"/>
    <col min="24" max="24" width="18.5703125" style="14" customWidth="1"/>
    <col min="25" max="16384" width="9.140625" style="14"/>
  </cols>
  <sheetData>
    <row r="1" spans="1:21" s="10" customFormat="1" ht="12.75" x14ac:dyDescent="0.25">
      <c r="A1" s="9" t="s">
        <v>69</v>
      </c>
      <c r="J1" s="55"/>
      <c r="K1" s="55"/>
      <c r="L1" s="55"/>
      <c r="P1" s="55"/>
    </row>
    <row r="2" spans="1:21" s="10" customFormat="1" ht="12.75" x14ac:dyDescent="0.25">
      <c r="A2" s="9"/>
      <c r="J2" s="55"/>
      <c r="K2" s="55"/>
      <c r="L2" s="55"/>
      <c r="P2" s="55"/>
    </row>
    <row r="3" spans="1:21" s="10" customFormat="1" ht="21" x14ac:dyDescent="0.25">
      <c r="A3" s="36" t="s">
        <v>63</v>
      </c>
      <c r="J3" s="55"/>
      <c r="K3" s="55"/>
      <c r="L3" s="55"/>
      <c r="P3" s="55"/>
    </row>
    <row r="4" spans="1:21" s="10" customFormat="1" ht="12.75" x14ac:dyDescent="0.25">
      <c r="A4" s="9"/>
      <c r="J4" s="65" t="s">
        <v>137</v>
      </c>
      <c r="K4" s="66"/>
      <c r="L4" s="67"/>
      <c r="O4" s="62" t="s">
        <v>138</v>
      </c>
      <c r="P4" s="63"/>
      <c r="Q4" s="64"/>
      <c r="S4" s="59" t="s">
        <v>141</v>
      </c>
      <c r="T4" s="60"/>
      <c r="U4" s="61"/>
    </row>
    <row r="5" spans="1:21" s="20" customFormat="1" ht="25.5" x14ac:dyDescent="0.25">
      <c r="A5" s="38" t="s">
        <v>146</v>
      </c>
      <c r="B5" s="51" t="s">
        <v>155</v>
      </c>
      <c r="C5" s="38" t="s">
        <v>0</v>
      </c>
      <c r="D5" s="38" t="s">
        <v>1</v>
      </c>
      <c r="E5" s="38" t="s">
        <v>53</v>
      </c>
      <c r="F5" s="38" t="s">
        <v>2</v>
      </c>
      <c r="G5" s="38" t="s">
        <v>122</v>
      </c>
      <c r="H5" s="38" t="s">
        <v>55</v>
      </c>
      <c r="I5" s="38" t="s">
        <v>57</v>
      </c>
      <c r="J5" s="56" t="s">
        <v>127</v>
      </c>
      <c r="K5" s="56" t="s">
        <v>126</v>
      </c>
      <c r="L5" s="56" t="s">
        <v>125</v>
      </c>
      <c r="M5" s="39" t="s">
        <v>56</v>
      </c>
      <c r="N5" s="39" t="s">
        <v>156</v>
      </c>
      <c r="O5" s="39" t="s">
        <v>132</v>
      </c>
      <c r="P5" s="56" t="s">
        <v>149</v>
      </c>
      <c r="Q5" s="39" t="s">
        <v>133</v>
      </c>
      <c r="R5" s="40" t="s">
        <v>129</v>
      </c>
      <c r="S5" s="38" t="s">
        <v>145</v>
      </c>
      <c r="T5" s="38" t="s">
        <v>134</v>
      </c>
      <c r="U5" s="38" t="s">
        <v>140</v>
      </c>
    </row>
    <row r="6" spans="1:21" s="15" customFormat="1" ht="63.75" x14ac:dyDescent="0.25">
      <c r="A6" s="54" t="s">
        <v>881</v>
      </c>
      <c r="B6" s="54"/>
      <c r="C6" s="54" t="s">
        <v>5</v>
      </c>
      <c r="D6" s="54" t="s">
        <v>159</v>
      </c>
      <c r="E6" s="54">
        <v>2017</v>
      </c>
      <c r="F6" s="54" t="s">
        <v>882</v>
      </c>
      <c r="G6" s="54" t="s">
        <v>43</v>
      </c>
      <c r="H6" s="54" t="s">
        <v>883</v>
      </c>
      <c r="I6" s="54" t="s">
        <v>183</v>
      </c>
      <c r="J6" s="81">
        <v>42887</v>
      </c>
      <c r="K6" s="81">
        <v>42887</v>
      </c>
      <c r="L6" s="81">
        <v>42961</v>
      </c>
      <c r="M6" s="76" t="s">
        <v>162</v>
      </c>
      <c r="N6" s="76"/>
      <c r="O6" s="84"/>
      <c r="P6" s="81"/>
      <c r="Q6" s="84"/>
      <c r="R6" s="79"/>
      <c r="S6" s="54"/>
      <c r="T6" s="54"/>
      <c r="U6" s="54"/>
    </row>
    <row r="7" spans="1:21" ht="51" x14ac:dyDescent="0.25">
      <c r="A7" s="54" t="s">
        <v>830</v>
      </c>
      <c r="B7" s="53"/>
      <c r="C7" s="54" t="s">
        <v>6</v>
      </c>
      <c r="D7" s="54" t="s">
        <v>164</v>
      </c>
      <c r="E7" s="54">
        <v>2014</v>
      </c>
      <c r="F7" s="54" t="s">
        <v>884</v>
      </c>
      <c r="G7" s="54" t="s">
        <v>49</v>
      </c>
      <c r="H7" s="54" t="s">
        <v>885</v>
      </c>
      <c r="I7" s="54" t="s">
        <v>710</v>
      </c>
      <c r="J7" s="82">
        <v>41640</v>
      </c>
      <c r="K7" s="82">
        <v>41579</v>
      </c>
      <c r="L7" s="82">
        <v>41730</v>
      </c>
      <c r="M7" s="77" t="s">
        <v>184</v>
      </c>
      <c r="N7" s="77"/>
      <c r="O7" s="54"/>
      <c r="P7" s="82"/>
      <c r="Q7" s="54"/>
      <c r="R7" s="79" t="s">
        <v>886</v>
      </c>
      <c r="S7" s="54"/>
      <c r="T7" s="54"/>
      <c r="U7" s="54"/>
    </row>
    <row r="8" spans="1:21" ht="25.5" x14ac:dyDescent="0.25">
      <c r="A8" s="54" t="s">
        <v>887</v>
      </c>
      <c r="B8" s="53"/>
      <c r="C8" s="54" t="s">
        <v>6</v>
      </c>
      <c r="D8" s="54" t="s">
        <v>164</v>
      </c>
      <c r="E8" s="54">
        <v>2014</v>
      </c>
      <c r="F8" s="54" t="s">
        <v>4</v>
      </c>
      <c r="G8" s="54" t="s">
        <v>44</v>
      </c>
      <c r="H8" s="54" t="s">
        <v>888</v>
      </c>
      <c r="I8" s="54" t="s">
        <v>889</v>
      </c>
      <c r="J8" s="82">
        <v>41766</v>
      </c>
      <c r="K8" s="82">
        <v>41773</v>
      </c>
      <c r="L8" s="82">
        <v>41800</v>
      </c>
      <c r="M8" s="77" t="s">
        <v>162</v>
      </c>
      <c r="N8" s="77"/>
      <c r="O8" s="54"/>
      <c r="P8" s="82"/>
      <c r="Q8" s="54"/>
      <c r="R8" s="79"/>
      <c r="S8" s="54"/>
      <c r="T8" s="54"/>
      <c r="U8" s="54"/>
    </row>
    <row r="9" spans="1:21" ht="191.25" x14ac:dyDescent="0.25">
      <c r="A9" s="54" t="s">
        <v>711</v>
      </c>
      <c r="B9" s="53"/>
      <c r="C9" s="54" t="s">
        <v>6</v>
      </c>
      <c r="D9" s="54" t="s">
        <v>164</v>
      </c>
      <c r="E9" s="54">
        <v>2015</v>
      </c>
      <c r="F9" s="54" t="s">
        <v>884</v>
      </c>
      <c r="G9" s="54" t="s">
        <v>49</v>
      </c>
      <c r="H9" s="54" t="s">
        <v>890</v>
      </c>
      <c r="I9" s="54" t="s">
        <v>891</v>
      </c>
      <c r="J9" s="82">
        <v>42518</v>
      </c>
      <c r="K9" s="82">
        <v>42300</v>
      </c>
      <c r="L9" s="82">
        <v>42303</v>
      </c>
      <c r="M9" s="77" t="s">
        <v>184</v>
      </c>
      <c r="N9" s="77" t="s">
        <v>830</v>
      </c>
      <c r="O9" s="54" t="s">
        <v>316</v>
      </c>
      <c r="P9" s="82">
        <v>42883</v>
      </c>
      <c r="Q9" s="54" t="s">
        <v>892</v>
      </c>
      <c r="R9" s="79" t="s">
        <v>893</v>
      </c>
      <c r="S9" s="54" t="s">
        <v>644</v>
      </c>
      <c r="T9" s="54" t="s">
        <v>894</v>
      </c>
      <c r="U9" s="54"/>
    </row>
    <row r="10" spans="1:21" ht="51" x14ac:dyDescent="0.25">
      <c r="A10" s="54" t="s">
        <v>765</v>
      </c>
      <c r="B10" s="53"/>
      <c r="C10" s="54" t="s">
        <v>6</v>
      </c>
      <c r="D10" s="54" t="s">
        <v>164</v>
      </c>
      <c r="E10" s="54">
        <v>2018</v>
      </c>
      <c r="F10" s="54" t="s">
        <v>884</v>
      </c>
      <c r="G10" s="54" t="s">
        <v>49</v>
      </c>
      <c r="H10" s="54" t="s">
        <v>895</v>
      </c>
      <c r="I10" s="54" t="s">
        <v>764</v>
      </c>
      <c r="J10" s="82">
        <v>43220</v>
      </c>
      <c r="K10" s="82">
        <v>43220</v>
      </c>
      <c r="L10" s="82">
        <v>43122</v>
      </c>
      <c r="M10" s="77" t="s">
        <v>162</v>
      </c>
      <c r="N10" s="77" t="s">
        <v>830</v>
      </c>
      <c r="O10" s="54"/>
      <c r="P10" s="82"/>
      <c r="Q10" s="54"/>
      <c r="R10" s="79"/>
      <c r="S10" s="54" t="s">
        <v>644</v>
      </c>
      <c r="T10" s="54" t="s">
        <v>650</v>
      </c>
      <c r="U10" s="54"/>
    </row>
    <row r="11" spans="1:21" ht="51" x14ac:dyDescent="0.25">
      <c r="A11" s="54" t="s">
        <v>896</v>
      </c>
      <c r="B11" s="53"/>
      <c r="C11" s="54" t="s">
        <v>27</v>
      </c>
      <c r="D11" s="54" t="s">
        <v>166</v>
      </c>
      <c r="E11" s="54">
        <v>2002</v>
      </c>
      <c r="F11" s="54" t="s">
        <v>51</v>
      </c>
      <c r="G11" s="54" t="s">
        <v>747</v>
      </c>
      <c r="H11" s="54" t="s">
        <v>897</v>
      </c>
      <c r="I11" s="54" t="s">
        <v>183</v>
      </c>
      <c r="J11" s="82">
        <v>37257</v>
      </c>
      <c r="K11" s="82"/>
      <c r="L11" s="82">
        <v>42565</v>
      </c>
      <c r="M11" s="77" t="s">
        <v>162</v>
      </c>
      <c r="N11" s="77"/>
      <c r="O11" s="54"/>
      <c r="P11" s="82"/>
      <c r="Q11" s="54"/>
      <c r="R11" s="79" t="s">
        <v>898</v>
      </c>
      <c r="S11" s="54"/>
      <c r="T11" s="54"/>
      <c r="U11" s="54"/>
    </row>
    <row r="12" spans="1:21" ht="76.5" x14ac:dyDescent="0.25">
      <c r="A12" s="54" t="s">
        <v>899</v>
      </c>
      <c r="B12" s="53"/>
      <c r="C12" s="54" t="s">
        <v>27</v>
      </c>
      <c r="D12" s="54" t="s">
        <v>166</v>
      </c>
      <c r="E12" s="54">
        <v>2009</v>
      </c>
      <c r="F12" s="54" t="s">
        <v>882</v>
      </c>
      <c r="G12" s="54" t="s">
        <v>747</v>
      </c>
      <c r="H12" s="54" t="s">
        <v>900</v>
      </c>
      <c r="I12" s="54" t="s">
        <v>183</v>
      </c>
      <c r="J12" s="82">
        <v>39819</v>
      </c>
      <c r="K12" s="82"/>
      <c r="L12" s="82">
        <v>42565</v>
      </c>
      <c r="M12" s="77" t="s">
        <v>162</v>
      </c>
      <c r="N12" s="77"/>
      <c r="O12" s="54"/>
      <c r="P12" s="82"/>
      <c r="Q12" s="54"/>
      <c r="R12" s="79"/>
      <c r="S12" s="54"/>
      <c r="T12" s="54"/>
      <c r="U12" s="54"/>
    </row>
    <row r="13" spans="1:21" ht="102" x14ac:dyDescent="0.25">
      <c r="A13" s="54" t="s">
        <v>901</v>
      </c>
      <c r="B13" s="53"/>
      <c r="C13" s="54" t="s">
        <v>27</v>
      </c>
      <c r="D13" s="54" t="s">
        <v>166</v>
      </c>
      <c r="E13" s="54">
        <v>2009</v>
      </c>
      <c r="F13" s="54" t="s">
        <v>52</v>
      </c>
      <c r="G13" s="54" t="s">
        <v>50</v>
      </c>
      <c r="H13" s="54" t="s">
        <v>902</v>
      </c>
      <c r="I13" s="54" t="s">
        <v>183</v>
      </c>
      <c r="J13" s="82">
        <v>39819</v>
      </c>
      <c r="K13" s="82"/>
      <c r="L13" s="82">
        <v>42565</v>
      </c>
      <c r="M13" s="77" t="s">
        <v>162</v>
      </c>
      <c r="N13" s="77"/>
      <c r="O13" s="54"/>
      <c r="P13" s="82"/>
      <c r="Q13" s="54"/>
      <c r="R13" s="79"/>
      <c r="S13" s="54"/>
      <c r="T13" s="54"/>
      <c r="U13" s="54"/>
    </row>
    <row r="14" spans="1:21" ht="102" x14ac:dyDescent="0.25">
      <c r="A14" s="54" t="s">
        <v>903</v>
      </c>
      <c r="B14" s="53"/>
      <c r="C14" s="54" t="s">
        <v>27</v>
      </c>
      <c r="D14" s="54" t="s">
        <v>166</v>
      </c>
      <c r="E14" s="54">
        <v>2010</v>
      </c>
      <c r="F14" s="54" t="s">
        <v>882</v>
      </c>
      <c r="G14" s="54" t="s">
        <v>43</v>
      </c>
      <c r="H14" s="54" t="s">
        <v>904</v>
      </c>
      <c r="I14" s="54" t="s">
        <v>183</v>
      </c>
      <c r="J14" s="82">
        <v>40252</v>
      </c>
      <c r="K14" s="82"/>
      <c r="L14" s="82">
        <v>42565</v>
      </c>
      <c r="M14" s="77" t="s">
        <v>162</v>
      </c>
      <c r="N14" s="77"/>
      <c r="O14" s="54"/>
      <c r="P14" s="82"/>
      <c r="Q14" s="54"/>
      <c r="R14" s="79" t="s">
        <v>905</v>
      </c>
      <c r="S14" s="54"/>
      <c r="T14" s="54"/>
      <c r="U14" s="54"/>
    </row>
    <row r="15" spans="1:21" ht="89.25" x14ac:dyDescent="0.25">
      <c r="A15" s="54" t="s">
        <v>906</v>
      </c>
      <c r="B15" s="53"/>
      <c r="C15" s="54" t="s">
        <v>27</v>
      </c>
      <c r="D15" s="54" t="s">
        <v>166</v>
      </c>
      <c r="E15" s="54">
        <v>2012</v>
      </c>
      <c r="F15" s="54" t="s">
        <v>882</v>
      </c>
      <c r="G15" s="54" t="s">
        <v>43</v>
      </c>
      <c r="H15" s="54" t="s">
        <v>907</v>
      </c>
      <c r="I15" s="54" t="s">
        <v>183</v>
      </c>
      <c r="J15" s="82">
        <v>41061</v>
      </c>
      <c r="K15" s="82"/>
      <c r="L15" s="82">
        <v>42565</v>
      </c>
      <c r="M15" s="77" t="s">
        <v>162</v>
      </c>
      <c r="N15" s="77"/>
      <c r="O15" s="54"/>
      <c r="P15" s="82"/>
      <c r="Q15" s="54"/>
      <c r="R15" s="79" t="s">
        <v>905</v>
      </c>
      <c r="S15" s="54"/>
      <c r="T15" s="54"/>
      <c r="U15" s="54"/>
    </row>
    <row r="16" spans="1:21" ht="140.25" x14ac:dyDescent="0.25">
      <c r="A16" s="54" t="s">
        <v>908</v>
      </c>
      <c r="B16" s="53"/>
      <c r="C16" s="54" t="s">
        <v>27</v>
      </c>
      <c r="D16" s="54" t="s">
        <v>166</v>
      </c>
      <c r="E16" s="54">
        <v>2014</v>
      </c>
      <c r="F16" s="54" t="s">
        <v>882</v>
      </c>
      <c r="G16" s="54" t="s">
        <v>43</v>
      </c>
      <c r="H16" s="54" t="s">
        <v>909</v>
      </c>
      <c r="I16" s="54" t="s">
        <v>183</v>
      </c>
      <c r="J16" s="82">
        <v>42005</v>
      </c>
      <c r="K16" s="82"/>
      <c r="L16" s="82">
        <v>42565</v>
      </c>
      <c r="M16" s="77" t="s">
        <v>162</v>
      </c>
      <c r="N16" s="77"/>
      <c r="O16" s="54"/>
      <c r="P16" s="82"/>
      <c r="Q16" s="54"/>
      <c r="R16" s="79"/>
      <c r="S16" s="54"/>
      <c r="T16" s="54"/>
      <c r="U16" s="54"/>
    </row>
    <row r="17" spans="1:21" ht="51" x14ac:dyDescent="0.25">
      <c r="A17" s="54" t="s">
        <v>910</v>
      </c>
      <c r="B17" s="53"/>
      <c r="C17" s="54" t="s">
        <v>7</v>
      </c>
      <c r="D17" s="54" t="s">
        <v>170</v>
      </c>
      <c r="E17" s="54">
        <v>2014</v>
      </c>
      <c r="F17" s="54" t="s">
        <v>911</v>
      </c>
      <c r="G17" s="54" t="s">
        <v>49</v>
      </c>
      <c r="H17" s="54" t="s">
        <v>912</v>
      </c>
      <c r="I17" s="54" t="s">
        <v>913</v>
      </c>
      <c r="J17" s="82">
        <v>41640</v>
      </c>
      <c r="K17" s="82">
        <v>41632</v>
      </c>
      <c r="L17" s="82">
        <v>41640</v>
      </c>
      <c r="M17" s="77" t="s">
        <v>162</v>
      </c>
      <c r="N17" s="77"/>
      <c r="O17" s="54"/>
      <c r="P17" s="82"/>
      <c r="Q17" s="54"/>
      <c r="R17" s="79" t="s">
        <v>914</v>
      </c>
      <c r="S17" s="54"/>
      <c r="T17" s="54"/>
      <c r="U17" s="54"/>
    </row>
    <row r="18" spans="1:21" ht="51" x14ac:dyDescent="0.25">
      <c r="A18" s="54" t="s">
        <v>915</v>
      </c>
      <c r="B18" s="53"/>
      <c r="C18" s="54" t="s">
        <v>7</v>
      </c>
      <c r="D18" s="54" t="s">
        <v>170</v>
      </c>
      <c r="E18" s="54">
        <v>2015</v>
      </c>
      <c r="F18" s="54" t="s">
        <v>916</v>
      </c>
      <c r="G18" s="54" t="s">
        <v>49</v>
      </c>
      <c r="H18" s="54" t="s">
        <v>917</v>
      </c>
      <c r="I18" s="54" t="s">
        <v>913</v>
      </c>
      <c r="J18" s="82">
        <v>42370</v>
      </c>
      <c r="K18" s="82">
        <v>42359</v>
      </c>
      <c r="L18" s="82">
        <v>42341</v>
      </c>
      <c r="M18" s="77" t="s">
        <v>162</v>
      </c>
      <c r="N18" s="77"/>
      <c r="O18" s="54"/>
      <c r="P18" s="82"/>
      <c r="Q18" s="54"/>
      <c r="R18" s="79" t="s">
        <v>918</v>
      </c>
      <c r="S18" s="54"/>
      <c r="T18" s="54"/>
      <c r="U18" s="54"/>
    </row>
    <row r="19" spans="1:21" ht="89.25" x14ac:dyDescent="0.25">
      <c r="A19" s="54" t="s">
        <v>919</v>
      </c>
      <c r="B19" s="53"/>
      <c r="C19" s="54" t="s">
        <v>8</v>
      </c>
      <c r="D19" s="54" t="s">
        <v>177</v>
      </c>
      <c r="E19" s="54">
        <v>2013</v>
      </c>
      <c r="F19" s="54" t="s">
        <v>40</v>
      </c>
      <c r="G19" s="54" t="s">
        <v>49</v>
      </c>
      <c r="H19" s="54" t="s">
        <v>920</v>
      </c>
      <c r="I19" s="54" t="s">
        <v>183</v>
      </c>
      <c r="J19" s="82">
        <v>41612</v>
      </c>
      <c r="K19" s="82"/>
      <c r="L19" s="82">
        <v>41275</v>
      </c>
      <c r="M19" s="77" t="s">
        <v>162</v>
      </c>
      <c r="N19" s="77"/>
      <c r="O19" s="54"/>
      <c r="P19" s="82"/>
      <c r="Q19" s="54"/>
      <c r="R19" s="79" t="s">
        <v>921</v>
      </c>
      <c r="S19" s="54"/>
      <c r="T19" s="54"/>
      <c r="U19" s="54"/>
    </row>
    <row r="20" spans="1:21" ht="89.25" x14ac:dyDescent="0.25">
      <c r="A20" s="54" t="s">
        <v>922</v>
      </c>
      <c r="B20" s="53"/>
      <c r="C20" s="54" t="s">
        <v>8</v>
      </c>
      <c r="D20" s="54" t="s">
        <v>177</v>
      </c>
      <c r="E20" s="54">
        <v>2013</v>
      </c>
      <c r="F20" s="54" t="s">
        <v>33</v>
      </c>
      <c r="G20" s="54" t="s">
        <v>49</v>
      </c>
      <c r="H20" s="54" t="s">
        <v>923</v>
      </c>
      <c r="I20" s="54" t="s">
        <v>183</v>
      </c>
      <c r="J20" s="82">
        <v>41612</v>
      </c>
      <c r="K20" s="82"/>
      <c r="L20" s="82">
        <v>41275</v>
      </c>
      <c r="M20" s="77" t="s">
        <v>184</v>
      </c>
      <c r="N20" s="77"/>
      <c r="O20" s="54" t="s">
        <v>316</v>
      </c>
      <c r="P20" s="82">
        <v>42447</v>
      </c>
      <c r="Q20" s="54" t="s">
        <v>924</v>
      </c>
      <c r="R20" s="79" t="s">
        <v>921</v>
      </c>
      <c r="S20" s="54"/>
      <c r="T20" s="54"/>
      <c r="U20" s="54"/>
    </row>
    <row r="21" spans="1:21" ht="63.75" x14ac:dyDescent="0.25">
      <c r="A21" s="54" t="s">
        <v>925</v>
      </c>
      <c r="B21" s="53"/>
      <c r="C21" s="54" t="s">
        <v>8</v>
      </c>
      <c r="D21" s="54" t="s">
        <v>177</v>
      </c>
      <c r="E21" s="54">
        <v>2013</v>
      </c>
      <c r="F21" s="54" t="s">
        <v>4</v>
      </c>
      <c r="G21" s="54" t="s">
        <v>50</v>
      </c>
      <c r="H21" s="54" t="s">
        <v>926</v>
      </c>
      <c r="I21" s="54" t="s">
        <v>183</v>
      </c>
      <c r="J21" s="82">
        <v>41388</v>
      </c>
      <c r="K21" s="82"/>
      <c r="L21" s="82">
        <v>41275</v>
      </c>
      <c r="M21" s="77" t="s">
        <v>162</v>
      </c>
      <c r="N21" s="77"/>
      <c r="O21" s="54"/>
      <c r="P21" s="82"/>
      <c r="Q21" s="54"/>
      <c r="R21" s="79"/>
      <c r="S21" s="54"/>
      <c r="T21" s="54"/>
      <c r="U21" s="54"/>
    </row>
    <row r="22" spans="1:21" ht="76.5" x14ac:dyDescent="0.25">
      <c r="A22" s="54" t="s">
        <v>927</v>
      </c>
      <c r="B22" s="53"/>
      <c r="C22" s="54" t="s">
        <v>8</v>
      </c>
      <c r="D22" s="54" t="s">
        <v>177</v>
      </c>
      <c r="E22" s="54">
        <v>2013</v>
      </c>
      <c r="F22" s="54" t="s">
        <v>51</v>
      </c>
      <c r="G22" s="54" t="s">
        <v>49</v>
      </c>
      <c r="H22" s="54" t="s">
        <v>928</v>
      </c>
      <c r="I22" s="54" t="s">
        <v>183</v>
      </c>
      <c r="J22" s="82">
        <v>41612</v>
      </c>
      <c r="K22" s="82"/>
      <c r="L22" s="82">
        <v>41275</v>
      </c>
      <c r="M22" s="77" t="s">
        <v>162</v>
      </c>
      <c r="N22" s="77"/>
      <c r="O22" s="54"/>
      <c r="P22" s="82"/>
      <c r="Q22" s="54"/>
      <c r="R22" s="79" t="s">
        <v>921</v>
      </c>
      <c r="S22" s="54"/>
      <c r="T22" s="54"/>
      <c r="U22" s="54"/>
    </row>
    <row r="23" spans="1:21" ht="51" x14ac:dyDescent="0.25">
      <c r="A23" s="54" t="s">
        <v>929</v>
      </c>
      <c r="B23" s="53"/>
      <c r="C23" s="54" t="s">
        <v>8</v>
      </c>
      <c r="D23" s="54" t="s">
        <v>177</v>
      </c>
      <c r="E23" s="54">
        <v>2016</v>
      </c>
      <c r="F23" s="54" t="s">
        <v>33</v>
      </c>
      <c r="G23" s="54" t="s">
        <v>49</v>
      </c>
      <c r="H23" s="54" t="s">
        <v>930</v>
      </c>
      <c r="I23" s="54" t="s">
        <v>183</v>
      </c>
      <c r="J23" s="82">
        <v>42447</v>
      </c>
      <c r="K23" s="82"/>
      <c r="L23" s="82">
        <v>42466</v>
      </c>
      <c r="M23" s="77" t="s">
        <v>162</v>
      </c>
      <c r="N23" s="77" t="s">
        <v>922</v>
      </c>
      <c r="O23" s="54"/>
      <c r="P23" s="82"/>
      <c r="Q23" s="54"/>
      <c r="R23" s="79" t="s">
        <v>921</v>
      </c>
      <c r="S23" s="54"/>
      <c r="T23" s="54"/>
      <c r="U23" s="54"/>
    </row>
    <row r="24" spans="1:21" ht="76.5" x14ac:dyDescent="0.25">
      <c r="A24" s="54" t="s">
        <v>931</v>
      </c>
      <c r="B24" s="53"/>
      <c r="C24" s="54" t="s">
        <v>8</v>
      </c>
      <c r="D24" s="54" t="s">
        <v>177</v>
      </c>
      <c r="E24" s="54">
        <v>2017</v>
      </c>
      <c r="F24" s="54" t="s">
        <v>932</v>
      </c>
      <c r="G24" s="54" t="s">
        <v>50</v>
      </c>
      <c r="H24" s="54" t="s">
        <v>933</v>
      </c>
      <c r="I24" s="54" t="s">
        <v>764</v>
      </c>
      <c r="J24" s="82">
        <v>43101</v>
      </c>
      <c r="K24" s="82">
        <v>43066</v>
      </c>
      <c r="L24" s="82">
        <v>43014</v>
      </c>
      <c r="M24" s="77" t="s">
        <v>184</v>
      </c>
      <c r="N24" s="77"/>
      <c r="O24" s="54"/>
      <c r="P24" s="82"/>
      <c r="Q24" s="54"/>
      <c r="R24" s="79" t="s">
        <v>934</v>
      </c>
      <c r="S24" s="54"/>
      <c r="T24" s="54"/>
      <c r="U24" s="54"/>
    </row>
    <row r="25" spans="1:21" ht="38.25" x14ac:dyDescent="0.25">
      <c r="A25" s="54" t="s">
        <v>935</v>
      </c>
      <c r="B25" s="53"/>
      <c r="C25" s="54" t="s">
        <v>22</v>
      </c>
      <c r="D25" s="54" t="s">
        <v>187</v>
      </c>
      <c r="E25" s="54">
        <v>2015</v>
      </c>
      <c r="F25" s="54" t="s">
        <v>40</v>
      </c>
      <c r="G25" s="54" t="s">
        <v>49</v>
      </c>
      <c r="H25" s="54" t="s">
        <v>936</v>
      </c>
      <c r="I25" s="54" t="s">
        <v>183</v>
      </c>
      <c r="J25" s="82">
        <v>42170</v>
      </c>
      <c r="K25" s="82">
        <v>42170</v>
      </c>
      <c r="L25" s="82">
        <v>42171</v>
      </c>
      <c r="M25" s="77" t="s">
        <v>162</v>
      </c>
      <c r="N25" s="77"/>
      <c r="O25" s="54"/>
      <c r="P25" s="82"/>
      <c r="Q25" s="54"/>
      <c r="R25" s="79"/>
      <c r="S25" s="54"/>
      <c r="T25" s="54"/>
      <c r="U25" s="54"/>
    </row>
    <row r="26" spans="1:21" ht="63.75" x14ac:dyDescent="0.25">
      <c r="A26" s="54" t="s">
        <v>937</v>
      </c>
      <c r="B26" s="53"/>
      <c r="C26" s="54" t="s">
        <v>22</v>
      </c>
      <c r="D26" s="54" t="s">
        <v>187</v>
      </c>
      <c r="E26" s="54">
        <v>2015</v>
      </c>
      <c r="F26" s="54" t="s">
        <v>882</v>
      </c>
      <c r="G26" s="54" t="s">
        <v>49</v>
      </c>
      <c r="H26" s="54" t="s">
        <v>938</v>
      </c>
      <c r="I26" s="54" t="s">
        <v>183</v>
      </c>
      <c r="J26" s="82">
        <v>42170</v>
      </c>
      <c r="K26" s="82">
        <v>42170</v>
      </c>
      <c r="L26" s="82">
        <v>42171</v>
      </c>
      <c r="M26" s="77" t="s">
        <v>162</v>
      </c>
      <c r="N26" s="77"/>
      <c r="O26" s="54"/>
      <c r="P26" s="82"/>
      <c r="Q26" s="54"/>
      <c r="R26" s="79"/>
      <c r="S26" s="54"/>
      <c r="T26" s="54"/>
      <c r="U26" s="54"/>
    </row>
    <row r="27" spans="1:21" ht="76.5" x14ac:dyDescent="0.25">
      <c r="A27" s="54" t="s">
        <v>939</v>
      </c>
      <c r="B27" s="53"/>
      <c r="C27" s="54" t="s">
        <v>22</v>
      </c>
      <c r="D27" s="54" t="s">
        <v>187</v>
      </c>
      <c r="E27" s="54">
        <v>2016</v>
      </c>
      <c r="F27" s="54" t="s">
        <v>40</v>
      </c>
      <c r="G27" s="54" t="s">
        <v>49</v>
      </c>
      <c r="H27" s="54" t="s">
        <v>940</v>
      </c>
      <c r="I27" s="54" t="s">
        <v>183</v>
      </c>
      <c r="J27" s="82">
        <v>42535</v>
      </c>
      <c r="K27" s="82">
        <v>42509</v>
      </c>
      <c r="L27" s="82">
        <v>42536</v>
      </c>
      <c r="M27" s="77" t="s">
        <v>184</v>
      </c>
      <c r="N27" s="77" t="s">
        <v>935</v>
      </c>
      <c r="O27" s="54"/>
      <c r="P27" s="82"/>
      <c r="Q27" s="54"/>
      <c r="R27" s="79"/>
      <c r="S27" s="54"/>
      <c r="T27" s="54"/>
      <c r="U27" s="54"/>
    </row>
    <row r="28" spans="1:21" ht="76.5" x14ac:dyDescent="0.25">
      <c r="A28" s="54" t="s">
        <v>941</v>
      </c>
      <c r="B28" s="53"/>
      <c r="C28" s="54" t="s">
        <v>22</v>
      </c>
      <c r="D28" s="54" t="s">
        <v>187</v>
      </c>
      <c r="E28" s="54">
        <v>2016</v>
      </c>
      <c r="F28" s="54" t="s">
        <v>882</v>
      </c>
      <c r="G28" s="54" t="s">
        <v>49</v>
      </c>
      <c r="H28" s="54" t="s">
        <v>942</v>
      </c>
      <c r="I28" s="54"/>
      <c r="J28" s="82">
        <v>42535</v>
      </c>
      <c r="K28" s="82">
        <v>42509</v>
      </c>
      <c r="L28" s="82">
        <v>42536</v>
      </c>
      <c r="M28" s="77" t="s">
        <v>184</v>
      </c>
      <c r="N28" s="77"/>
      <c r="O28" s="54"/>
      <c r="P28" s="82"/>
      <c r="Q28" s="54"/>
      <c r="R28" s="79"/>
      <c r="S28" s="54"/>
      <c r="T28" s="54"/>
      <c r="U28" s="54"/>
    </row>
    <row r="29" spans="1:21" ht="140.25" x14ac:dyDescent="0.25">
      <c r="A29" s="54" t="s">
        <v>943</v>
      </c>
      <c r="B29" s="53"/>
      <c r="C29" s="54" t="s">
        <v>22</v>
      </c>
      <c r="D29" s="54" t="s">
        <v>187</v>
      </c>
      <c r="E29" s="54">
        <v>2017</v>
      </c>
      <c r="F29" s="54" t="s">
        <v>40</v>
      </c>
      <c r="G29" s="54" t="s">
        <v>49</v>
      </c>
      <c r="H29" s="54" t="s">
        <v>944</v>
      </c>
      <c r="I29" s="54" t="s">
        <v>945</v>
      </c>
      <c r="J29" s="82">
        <v>42899</v>
      </c>
      <c r="K29" s="82">
        <v>42880</v>
      </c>
      <c r="L29" s="82">
        <v>42900</v>
      </c>
      <c r="M29" s="77" t="s">
        <v>162</v>
      </c>
      <c r="N29" s="77"/>
      <c r="O29" s="54"/>
      <c r="P29" s="82"/>
      <c r="Q29" s="54"/>
      <c r="R29" s="79" t="s">
        <v>946</v>
      </c>
      <c r="S29" s="54"/>
      <c r="T29" s="54"/>
      <c r="U29" s="54"/>
    </row>
    <row r="30" spans="1:21" ht="51" x14ac:dyDescent="0.25">
      <c r="A30" s="54" t="s">
        <v>947</v>
      </c>
      <c r="B30" s="53"/>
      <c r="C30" s="54" t="s">
        <v>22</v>
      </c>
      <c r="D30" s="54" t="s">
        <v>187</v>
      </c>
      <c r="E30" s="54">
        <v>2018</v>
      </c>
      <c r="F30" s="54" t="s">
        <v>33</v>
      </c>
      <c r="G30" s="54" t="s">
        <v>49</v>
      </c>
      <c r="H30" s="54" t="s">
        <v>948</v>
      </c>
      <c r="I30" s="54" t="s">
        <v>945</v>
      </c>
      <c r="J30" s="82">
        <v>43374</v>
      </c>
      <c r="K30" s="82">
        <v>43263</v>
      </c>
      <c r="L30" s="82">
        <v>43264</v>
      </c>
      <c r="M30" s="77" t="s">
        <v>162</v>
      </c>
      <c r="N30" s="77"/>
      <c r="O30" s="54"/>
      <c r="P30" s="82"/>
      <c r="Q30" s="54"/>
      <c r="R30" s="79" t="s">
        <v>949</v>
      </c>
      <c r="S30" s="54"/>
      <c r="T30" s="54"/>
      <c r="U30" s="54"/>
    </row>
    <row r="31" spans="1:21" ht="51" x14ac:dyDescent="0.25">
      <c r="A31" s="54" t="s">
        <v>950</v>
      </c>
      <c r="B31" s="53"/>
      <c r="C31" s="54" t="s">
        <v>22</v>
      </c>
      <c r="D31" s="54" t="s">
        <v>187</v>
      </c>
      <c r="E31" s="54">
        <v>2018</v>
      </c>
      <c r="F31" s="54" t="s">
        <v>39</v>
      </c>
      <c r="G31" s="54" t="s">
        <v>49</v>
      </c>
      <c r="H31" s="54" t="s">
        <v>951</v>
      </c>
      <c r="I31" s="54" t="s">
        <v>945</v>
      </c>
      <c r="J31" s="82">
        <v>43374</v>
      </c>
      <c r="K31" s="82">
        <v>43263</v>
      </c>
      <c r="L31" s="82">
        <v>43264</v>
      </c>
      <c r="M31" s="77" t="s">
        <v>162</v>
      </c>
      <c r="N31" s="77"/>
      <c r="O31" s="54"/>
      <c r="P31" s="82"/>
      <c r="Q31" s="54"/>
      <c r="R31" s="79" t="s">
        <v>949</v>
      </c>
      <c r="S31" s="54"/>
      <c r="T31" s="54"/>
      <c r="U31" s="54"/>
    </row>
    <row r="32" spans="1:21" ht="102" x14ac:dyDescent="0.25">
      <c r="A32" s="54" t="s">
        <v>952</v>
      </c>
      <c r="B32" s="53"/>
      <c r="C32" s="54" t="s">
        <v>9</v>
      </c>
      <c r="D32" s="54" t="s">
        <v>332</v>
      </c>
      <c r="E32" s="54">
        <v>2010</v>
      </c>
      <c r="F32" s="54" t="s">
        <v>882</v>
      </c>
      <c r="G32" s="54" t="s">
        <v>49</v>
      </c>
      <c r="H32" s="54" t="s">
        <v>953</v>
      </c>
      <c r="I32" s="54" t="s">
        <v>183</v>
      </c>
      <c r="J32" s="82">
        <v>40330</v>
      </c>
      <c r="K32" s="82"/>
      <c r="L32" s="82">
        <v>43048</v>
      </c>
      <c r="M32" s="77" t="s">
        <v>162</v>
      </c>
      <c r="N32" s="77"/>
      <c r="O32" s="54"/>
      <c r="P32" s="82"/>
      <c r="Q32" s="54"/>
      <c r="R32" s="79" t="s">
        <v>954</v>
      </c>
      <c r="S32" s="54"/>
      <c r="T32" s="54"/>
      <c r="U32" s="54"/>
    </row>
    <row r="33" spans="1:21" ht="140.25" x14ac:dyDescent="0.25">
      <c r="A33" s="54" t="s">
        <v>955</v>
      </c>
      <c r="B33" s="53"/>
      <c r="C33" s="54" t="s">
        <v>9</v>
      </c>
      <c r="D33" s="54" t="s">
        <v>332</v>
      </c>
      <c r="E33" s="54">
        <v>2014</v>
      </c>
      <c r="F33" s="54" t="s">
        <v>882</v>
      </c>
      <c r="G33" s="54" t="s">
        <v>49</v>
      </c>
      <c r="H33" s="54" t="s">
        <v>956</v>
      </c>
      <c r="I33" s="54" t="s">
        <v>183</v>
      </c>
      <c r="J33" s="82">
        <v>43101</v>
      </c>
      <c r="K33" s="82"/>
      <c r="L33" s="82">
        <v>42083</v>
      </c>
      <c r="M33" s="77" t="s">
        <v>162</v>
      </c>
      <c r="N33" s="77"/>
      <c r="O33" s="54"/>
      <c r="P33" s="82"/>
      <c r="Q33" s="54"/>
      <c r="R33" s="79" t="s">
        <v>957</v>
      </c>
      <c r="S33" s="54"/>
      <c r="T33" s="54"/>
      <c r="U33" s="54"/>
    </row>
    <row r="34" spans="1:21" ht="51" x14ac:dyDescent="0.25">
      <c r="A34" s="54" t="s">
        <v>958</v>
      </c>
      <c r="B34" s="53"/>
      <c r="C34" s="54" t="s">
        <v>9</v>
      </c>
      <c r="D34" s="54" t="s">
        <v>332</v>
      </c>
      <c r="E34" s="54">
        <v>2014</v>
      </c>
      <c r="F34" s="54" t="s">
        <v>40</v>
      </c>
      <c r="G34" s="54" t="s">
        <v>49</v>
      </c>
      <c r="H34" s="54" t="s">
        <v>959</v>
      </c>
      <c r="I34" s="54" t="s">
        <v>183</v>
      </c>
      <c r="J34" s="82">
        <v>42309</v>
      </c>
      <c r="K34" s="82"/>
      <c r="L34" s="82">
        <v>42083</v>
      </c>
      <c r="M34" s="77" t="s">
        <v>162</v>
      </c>
      <c r="N34" s="77"/>
      <c r="O34" s="54"/>
      <c r="P34" s="82"/>
      <c r="Q34" s="54"/>
      <c r="R34" s="79" t="s">
        <v>957</v>
      </c>
      <c r="S34" s="54"/>
      <c r="T34" s="54"/>
      <c r="U34" s="54"/>
    </row>
    <row r="35" spans="1:21" ht="127.5" x14ac:dyDescent="0.25">
      <c r="A35" s="54" t="s">
        <v>960</v>
      </c>
      <c r="B35" s="53"/>
      <c r="C35" s="54" t="s">
        <v>9</v>
      </c>
      <c r="D35" s="54" t="s">
        <v>332</v>
      </c>
      <c r="E35" s="54">
        <v>2016</v>
      </c>
      <c r="F35" s="54" t="s">
        <v>882</v>
      </c>
      <c r="G35" s="54" t="s">
        <v>49</v>
      </c>
      <c r="H35" s="54" t="s">
        <v>961</v>
      </c>
      <c r="I35" s="54" t="s">
        <v>962</v>
      </c>
      <c r="J35" s="82">
        <v>42401</v>
      </c>
      <c r="K35" s="82"/>
      <c r="L35" s="82">
        <v>42562</v>
      </c>
      <c r="M35" s="77" t="s">
        <v>162</v>
      </c>
      <c r="N35" s="77"/>
      <c r="O35" s="54"/>
      <c r="P35" s="82"/>
      <c r="Q35" s="54"/>
      <c r="R35" s="79" t="s">
        <v>963</v>
      </c>
      <c r="S35" s="54"/>
      <c r="T35" s="54"/>
      <c r="U35" s="54"/>
    </row>
    <row r="36" spans="1:21" ht="51" x14ac:dyDescent="0.25">
      <c r="A36" s="54" t="s">
        <v>964</v>
      </c>
      <c r="B36" s="53"/>
      <c r="C36" s="54" t="s">
        <v>9</v>
      </c>
      <c r="D36" s="54" t="s">
        <v>332</v>
      </c>
      <c r="E36" s="54">
        <v>2017</v>
      </c>
      <c r="F36" s="54" t="s">
        <v>882</v>
      </c>
      <c r="G36" s="54" t="s">
        <v>49</v>
      </c>
      <c r="H36" s="54" t="s">
        <v>965</v>
      </c>
      <c r="I36" s="54" t="s">
        <v>183</v>
      </c>
      <c r="J36" s="82">
        <v>43101</v>
      </c>
      <c r="K36" s="82"/>
      <c r="L36" s="82">
        <v>43048</v>
      </c>
      <c r="M36" s="77" t="s">
        <v>162</v>
      </c>
      <c r="N36" s="77"/>
      <c r="O36" s="54"/>
      <c r="P36" s="82"/>
      <c r="Q36" s="54"/>
      <c r="R36" s="79" t="s">
        <v>966</v>
      </c>
      <c r="S36" s="54"/>
      <c r="T36" s="54"/>
      <c r="U36" s="54"/>
    </row>
    <row r="37" spans="1:21" ht="38.25" x14ac:dyDescent="0.25">
      <c r="A37" s="54" t="s">
        <v>967</v>
      </c>
      <c r="B37" s="53"/>
      <c r="C37" s="54" t="s">
        <v>10</v>
      </c>
      <c r="D37" s="54" t="s">
        <v>194</v>
      </c>
      <c r="E37" s="54">
        <v>2014</v>
      </c>
      <c r="F37" s="54" t="s">
        <v>40</v>
      </c>
      <c r="G37" s="54" t="s">
        <v>49</v>
      </c>
      <c r="H37" s="54" t="s">
        <v>968</v>
      </c>
      <c r="I37" s="54" t="s">
        <v>183</v>
      </c>
      <c r="J37" s="82">
        <v>42064</v>
      </c>
      <c r="K37" s="82"/>
      <c r="L37" s="82">
        <v>41941</v>
      </c>
      <c r="M37" s="77" t="s">
        <v>162</v>
      </c>
      <c r="N37" s="77"/>
      <c r="O37" s="54"/>
      <c r="P37" s="82"/>
      <c r="Q37" s="54"/>
      <c r="R37" s="79" t="s">
        <v>969</v>
      </c>
      <c r="S37" s="54"/>
      <c r="T37" s="54"/>
      <c r="U37" s="54"/>
    </row>
    <row r="38" spans="1:21" ht="63.75" x14ac:dyDescent="0.25">
      <c r="A38" s="54" t="s">
        <v>970</v>
      </c>
      <c r="B38" s="53"/>
      <c r="C38" s="54" t="s">
        <v>10</v>
      </c>
      <c r="D38" s="54" t="s">
        <v>194</v>
      </c>
      <c r="E38" s="54">
        <v>2014</v>
      </c>
      <c r="F38" s="54" t="s">
        <v>33</v>
      </c>
      <c r="G38" s="54" t="s">
        <v>49</v>
      </c>
      <c r="H38" s="54" t="s">
        <v>971</v>
      </c>
      <c r="I38" s="54" t="s">
        <v>183</v>
      </c>
      <c r="J38" s="82">
        <v>42064</v>
      </c>
      <c r="K38" s="82"/>
      <c r="L38" s="82">
        <v>41941</v>
      </c>
      <c r="M38" s="77" t="s">
        <v>162</v>
      </c>
      <c r="N38" s="77"/>
      <c r="O38" s="54"/>
      <c r="P38" s="82"/>
      <c r="Q38" s="54"/>
      <c r="R38" s="79" t="s">
        <v>969</v>
      </c>
      <c r="S38" s="54"/>
      <c r="T38" s="54"/>
      <c r="U38" s="54"/>
    </row>
    <row r="39" spans="1:21" ht="38.25" x14ac:dyDescent="0.25">
      <c r="A39" s="54" t="s">
        <v>972</v>
      </c>
      <c r="B39" s="53"/>
      <c r="C39" s="54" t="s">
        <v>10</v>
      </c>
      <c r="D39" s="54" t="s">
        <v>194</v>
      </c>
      <c r="E39" s="54">
        <v>2014</v>
      </c>
      <c r="F39" s="54" t="s">
        <v>36</v>
      </c>
      <c r="G39" s="54" t="s">
        <v>49</v>
      </c>
      <c r="H39" s="54" t="s">
        <v>973</v>
      </c>
      <c r="I39" s="54" t="s">
        <v>183</v>
      </c>
      <c r="J39" s="82">
        <v>42064</v>
      </c>
      <c r="K39" s="82"/>
      <c r="L39" s="82">
        <v>41941</v>
      </c>
      <c r="M39" s="77" t="s">
        <v>162</v>
      </c>
      <c r="N39" s="77"/>
      <c r="O39" s="54"/>
      <c r="P39" s="82"/>
      <c r="Q39" s="54"/>
      <c r="R39" s="79" t="s">
        <v>969</v>
      </c>
      <c r="S39" s="54"/>
      <c r="T39" s="54"/>
      <c r="U39" s="54"/>
    </row>
    <row r="40" spans="1:21" ht="25.5" x14ac:dyDescent="0.25">
      <c r="A40" s="54" t="s">
        <v>974</v>
      </c>
      <c r="B40" s="53"/>
      <c r="C40" s="54" t="s">
        <v>3</v>
      </c>
      <c r="D40" s="54" t="s">
        <v>196</v>
      </c>
      <c r="E40" s="54">
        <v>2014</v>
      </c>
      <c r="F40" s="54" t="s">
        <v>40</v>
      </c>
      <c r="G40" s="54" t="s">
        <v>49</v>
      </c>
      <c r="H40" s="54" t="s">
        <v>975</v>
      </c>
      <c r="I40" s="54" t="s">
        <v>183</v>
      </c>
      <c r="J40" s="82">
        <v>42552</v>
      </c>
      <c r="K40" s="82"/>
      <c r="L40" s="82">
        <v>41640</v>
      </c>
      <c r="M40" s="77" t="s">
        <v>162</v>
      </c>
      <c r="N40" s="77"/>
      <c r="O40" s="54"/>
      <c r="P40" s="82"/>
      <c r="Q40" s="54"/>
      <c r="R40" s="79"/>
      <c r="S40" s="54"/>
      <c r="T40" s="54"/>
      <c r="U40" s="54"/>
    </row>
    <row r="41" spans="1:21" ht="38.25" x14ac:dyDescent="0.25">
      <c r="A41" s="54" t="s">
        <v>716</v>
      </c>
      <c r="B41" s="53"/>
      <c r="C41" s="54" t="s">
        <v>3</v>
      </c>
      <c r="D41" s="54" t="s">
        <v>196</v>
      </c>
      <c r="E41" s="54">
        <v>2017</v>
      </c>
      <c r="F41" s="54" t="s">
        <v>884</v>
      </c>
      <c r="G41" s="54" t="s">
        <v>49</v>
      </c>
      <c r="H41" s="54" t="s">
        <v>976</v>
      </c>
      <c r="I41" s="54" t="s">
        <v>764</v>
      </c>
      <c r="J41" s="82">
        <v>43101</v>
      </c>
      <c r="K41" s="82">
        <v>42912</v>
      </c>
      <c r="L41" s="82">
        <v>42913</v>
      </c>
      <c r="M41" s="77" t="s">
        <v>162</v>
      </c>
      <c r="N41" s="77"/>
      <c r="O41" s="54"/>
      <c r="P41" s="82"/>
      <c r="Q41" s="54"/>
      <c r="R41" s="79" t="s">
        <v>977</v>
      </c>
      <c r="S41" s="54" t="s">
        <v>644</v>
      </c>
      <c r="T41" s="54" t="s">
        <v>978</v>
      </c>
      <c r="U41" s="54"/>
    </row>
    <row r="42" spans="1:21" ht="38.25" x14ac:dyDescent="0.25">
      <c r="A42" s="54" t="s">
        <v>979</v>
      </c>
      <c r="B42" s="53"/>
      <c r="C42" s="54" t="s">
        <v>3</v>
      </c>
      <c r="D42" s="54" t="s">
        <v>196</v>
      </c>
      <c r="E42" s="54">
        <v>2018</v>
      </c>
      <c r="F42" s="54" t="s">
        <v>40</v>
      </c>
      <c r="G42" s="54" t="s">
        <v>49</v>
      </c>
      <c r="H42" s="54" t="s">
        <v>980</v>
      </c>
      <c r="I42" s="54" t="s">
        <v>183</v>
      </c>
      <c r="J42" s="82">
        <v>43282</v>
      </c>
      <c r="K42" s="82">
        <v>43178</v>
      </c>
      <c r="L42" s="82">
        <v>43180</v>
      </c>
      <c r="M42" s="77" t="s">
        <v>162</v>
      </c>
      <c r="N42" s="77"/>
      <c r="O42" s="54"/>
      <c r="P42" s="82"/>
      <c r="Q42" s="54"/>
      <c r="R42" s="79" t="s">
        <v>981</v>
      </c>
      <c r="S42" s="54"/>
      <c r="T42" s="54"/>
      <c r="U42" s="54"/>
    </row>
    <row r="43" spans="1:21" ht="63.75" x14ac:dyDescent="0.25">
      <c r="A43" s="54" t="s">
        <v>982</v>
      </c>
      <c r="B43" s="53"/>
      <c r="C43" s="54" t="s">
        <v>11</v>
      </c>
      <c r="D43" s="54" t="s">
        <v>198</v>
      </c>
      <c r="E43" s="54">
        <v>2018</v>
      </c>
      <c r="F43" s="54" t="s">
        <v>983</v>
      </c>
      <c r="G43" s="54" t="s">
        <v>43</v>
      </c>
      <c r="H43" s="54" t="s">
        <v>984</v>
      </c>
      <c r="I43" s="54" t="s">
        <v>764</v>
      </c>
      <c r="J43" s="82">
        <v>43282</v>
      </c>
      <c r="K43" s="82">
        <v>43231</v>
      </c>
      <c r="L43" s="82">
        <v>43122</v>
      </c>
      <c r="M43" s="77" t="s">
        <v>162</v>
      </c>
      <c r="N43" s="77"/>
      <c r="O43" s="54"/>
      <c r="P43" s="82"/>
      <c r="Q43" s="54"/>
      <c r="R43" s="79"/>
      <c r="S43" s="54"/>
      <c r="T43" s="54"/>
      <c r="U43" s="54"/>
    </row>
    <row r="44" spans="1:21" ht="140.25" x14ac:dyDescent="0.25">
      <c r="A44" s="54" t="s">
        <v>985</v>
      </c>
      <c r="B44" s="53"/>
      <c r="C44" s="54" t="s">
        <v>25</v>
      </c>
      <c r="D44" s="54" t="s">
        <v>204</v>
      </c>
      <c r="E44" s="54">
        <v>2011</v>
      </c>
      <c r="F44" s="54" t="s">
        <v>52</v>
      </c>
      <c r="G44" s="54" t="s">
        <v>50</v>
      </c>
      <c r="H44" s="54" t="s">
        <v>986</v>
      </c>
      <c r="I44" s="54" t="s">
        <v>183</v>
      </c>
      <c r="J44" s="82">
        <v>41821</v>
      </c>
      <c r="K44" s="82"/>
      <c r="L44" s="82">
        <v>40544</v>
      </c>
      <c r="M44" s="77" t="s">
        <v>184</v>
      </c>
      <c r="N44" s="77"/>
      <c r="O44" s="54" t="s">
        <v>316</v>
      </c>
      <c r="P44" s="82">
        <v>42370</v>
      </c>
      <c r="Q44" s="54" t="s">
        <v>987</v>
      </c>
      <c r="R44" s="79"/>
      <c r="S44" s="54"/>
      <c r="T44" s="54"/>
      <c r="U44" s="54"/>
    </row>
    <row r="45" spans="1:21" ht="76.5" x14ac:dyDescent="0.25">
      <c r="A45" s="54" t="s">
        <v>988</v>
      </c>
      <c r="B45" s="53"/>
      <c r="C45" s="54" t="s">
        <v>25</v>
      </c>
      <c r="D45" s="54" t="s">
        <v>204</v>
      </c>
      <c r="E45" s="54">
        <v>2012</v>
      </c>
      <c r="F45" s="54" t="s">
        <v>52</v>
      </c>
      <c r="G45" s="54" t="s">
        <v>50</v>
      </c>
      <c r="H45" s="54" t="s">
        <v>989</v>
      </c>
      <c r="I45" s="54" t="s">
        <v>183</v>
      </c>
      <c r="J45" s="82">
        <v>41821</v>
      </c>
      <c r="K45" s="82"/>
      <c r="L45" s="82">
        <v>40909</v>
      </c>
      <c r="M45" s="77" t="s">
        <v>162</v>
      </c>
      <c r="N45" s="77"/>
      <c r="O45" s="54"/>
      <c r="P45" s="82"/>
      <c r="Q45" s="54"/>
      <c r="R45" s="79" t="s">
        <v>990</v>
      </c>
      <c r="S45" s="54"/>
      <c r="T45" s="54"/>
      <c r="U45" s="54"/>
    </row>
    <row r="46" spans="1:21" ht="51" x14ac:dyDescent="0.25">
      <c r="A46" s="54" t="s">
        <v>991</v>
      </c>
      <c r="B46" s="53"/>
      <c r="C46" s="54" t="s">
        <v>25</v>
      </c>
      <c r="D46" s="54" t="s">
        <v>204</v>
      </c>
      <c r="E46" s="54">
        <v>2014</v>
      </c>
      <c r="F46" s="54" t="s">
        <v>40</v>
      </c>
      <c r="G46" s="54" t="s">
        <v>49</v>
      </c>
      <c r="H46" s="54" t="s">
        <v>992</v>
      </c>
      <c r="I46" s="54" t="s">
        <v>183</v>
      </c>
      <c r="J46" s="82">
        <v>42005</v>
      </c>
      <c r="K46" s="82"/>
      <c r="L46" s="82">
        <v>41787</v>
      </c>
      <c r="M46" s="77" t="s">
        <v>162</v>
      </c>
      <c r="N46" s="77"/>
      <c r="O46" s="54"/>
      <c r="P46" s="82"/>
      <c r="Q46" s="54"/>
      <c r="R46" s="79" t="s">
        <v>993</v>
      </c>
      <c r="S46" s="54"/>
      <c r="T46" s="54"/>
      <c r="U46" s="54"/>
    </row>
    <row r="47" spans="1:21" ht="51" x14ac:dyDescent="0.25">
      <c r="A47" s="54" t="s">
        <v>994</v>
      </c>
      <c r="B47" s="53"/>
      <c r="C47" s="54" t="s">
        <v>25</v>
      </c>
      <c r="D47" s="54" t="s">
        <v>204</v>
      </c>
      <c r="E47" s="54">
        <v>2014</v>
      </c>
      <c r="F47" s="54" t="s">
        <v>33</v>
      </c>
      <c r="G47" s="54" t="s">
        <v>49</v>
      </c>
      <c r="H47" s="54" t="s">
        <v>995</v>
      </c>
      <c r="I47" s="54" t="s">
        <v>183</v>
      </c>
      <c r="J47" s="82">
        <v>42005</v>
      </c>
      <c r="K47" s="82"/>
      <c r="L47" s="82">
        <v>41787</v>
      </c>
      <c r="M47" s="77" t="s">
        <v>162</v>
      </c>
      <c r="N47" s="77"/>
      <c r="O47" s="54"/>
      <c r="P47" s="82"/>
      <c r="Q47" s="54"/>
      <c r="R47" s="79" t="s">
        <v>993</v>
      </c>
      <c r="S47" s="54"/>
      <c r="T47" s="54"/>
      <c r="U47" s="54"/>
    </row>
    <row r="48" spans="1:21" ht="51" x14ac:dyDescent="0.25">
      <c r="A48" s="54" t="s">
        <v>996</v>
      </c>
      <c r="B48" s="53"/>
      <c r="C48" s="54" t="s">
        <v>25</v>
      </c>
      <c r="D48" s="54" t="s">
        <v>204</v>
      </c>
      <c r="E48" s="54">
        <v>2015</v>
      </c>
      <c r="F48" s="54" t="s">
        <v>52</v>
      </c>
      <c r="G48" s="54" t="s">
        <v>50</v>
      </c>
      <c r="H48" s="54" t="s">
        <v>997</v>
      </c>
      <c r="I48" s="54" t="s">
        <v>183</v>
      </c>
      <c r="J48" s="82">
        <v>42826</v>
      </c>
      <c r="K48" s="82"/>
      <c r="L48" s="82">
        <v>42090</v>
      </c>
      <c r="M48" s="77" t="s">
        <v>162</v>
      </c>
      <c r="N48" s="77"/>
      <c r="O48" s="54"/>
      <c r="P48" s="82"/>
      <c r="Q48" s="54"/>
      <c r="R48" s="79" t="s">
        <v>990</v>
      </c>
      <c r="S48" s="54"/>
      <c r="T48" s="54"/>
      <c r="U48" s="54"/>
    </row>
    <row r="49" spans="1:21" ht="51" x14ac:dyDescent="0.25">
      <c r="A49" s="54" t="s">
        <v>998</v>
      </c>
      <c r="B49" s="53"/>
      <c r="C49" s="54" t="s">
        <v>25</v>
      </c>
      <c r="D49" s="54" t="s">
        <v>204</v>
      </c>
      <c r="E49" s="54">
        <v>2015</v>
      </c>
      <c r="F49" s="54" t="s">
        <v>52</v>
      </c>
      <c r="G49" s="54" t="s">
        <v>50</v>
      </c>
      <c r="H49" s="54" t="s">
        <v>999</v>
      </c>
      <c r="I49" s="54" t="s">
        <v>183</v>
      </c>
      <c r="J49" s="82">
        <v>42370</v>
      </c>
      <c r="K49" s="82"/>
      <c r="L49" s="82">
        <v>42108</v>
      </c>
      <c r="M49" s="77" t="s">
        <v>162</v>
      </c>
      <c r="N49" s="77"/>
      <c r="O49" s="54"/>
      <c r="P49" s="82"/>
      <c r="Q49" s="54"/>
      <c r="R49" s="79" t="s">
        <v>990</v>
      </c>
      <c r="S49" s="54"/>
      <c r="T49" s="54"/>
      <c r="U49" s="54"/>
    </row>
    <row r="50" spans="1:21" ht="51" x14ac:dyDescent="0.25">
      <c r="A50" s="54" t="s">
        <v>1000</v>
      </c>
      <c r="B50" s="53"/>
      <c r="C50" s="54" t="s">
        <v>25</v>
      </c>
      <c r="D50" s="54" t="s">
        <v>204</v>
      </c>
      <c r="E50" s="54">
        <v>2015</v>
      </c>
      <c r="F50" s="54" t="s">
        <v>52</v>
      </c>
      <c r="G50" s="54" t="s">
        <v>50</v>
      </c>
      <c r="H50" s="54" t="s">
        <v>1001</v>
      </c>
      <c r="I50" s="54" t="s">
        <v>183</v>
      </c>
      <c r="J50" s="82">
        <v>42370</v>
      </c>
      <c r="K50" s="82"/>
      <c r="L50" s="82">
        <v>42108</v>
      </c>
      <c r="M50" s="77" t="s">
        <v>162</v>
      </c>
      <c r="N50" s="77"/>
      <c r="O50" s="54"/>
      <c r="P50" s="82"/>
      <c r="Q50" s="54"/>
      <c r="R50" s="79" t="s">
        <v>990</v>
      </c>
      <c r="S50" s="54"/>
      <c r="T50" s="54"/>
      <c r="U50" s="54"/>
    </row>
    <row r="51" spans="1:21" ht="51" x14ac:dyDescent="0.25">
      <c r="A51" s="54" t="s">
        <v>1002</v>
      </c>
      <c r="B51" s="53"/>
      <c r="C51" s="54" t="s">
        <v>25</v>
      </c>
      <c r="D51" s="54" t="s">
        <v>204</v>
      </c>
      <c r="E51" s="54">
        <v>2015</v>
      </c>
      <c r="F51" s="54" t="s">
        <v>52</v>
      </c>
      <c r="G51" s="54" t="s">
        <v>50</v>
      </c>
      <c r="H51" s="54" t="s">
        <v>1003</v>
      </c>
      <c r="I51" s="54" t="s">
        <v>1004</v>
      </c>
      <c r="J51" s="82">
        <v>42461</v>
      </c>
      <c r="K51" s="82"/>
      <c r="L51" s="82">
        <v>42195</v>
      </c>
      <c r="M51" s="77" t="s">
        <v>162</v>
      </c>
      <c r="N51" s="77"/>
      <c r="O51" s="54"/>
      <c r="P51" s="82"/>
      <c r="Q51" s="54"/>
      <c r="R51" s="79" t="s">
        <v>990</v>
      </c>
      <c r="S51" s="54"/>
      <c r="T51" s="54"/>
      <c r="U51" s="54"/>
    </row>
    <row r="52" spans="1:21" ht="89.25" x14ac:dyDescent="0.25">
      <c r="A52" s="54" t="s">
        <v>1005</v>
      </c>
      <c r="B52" s="53"/>
      <c r="C52" s="54" t="s">
        <v>25</v>
      </c>
      <c r="D52" s="54" t="s">
        <v>204</v>
      </c>
      <c r="E52" s="54">
        <v>2016</v>
      </c>
      <c r="F52" s="54" t="s">
        <v>33</v>
      </c>
      <c r="G52" s="54" t="s">
        <v>49</v>
      </c>
      <c r="H52" s="54" t="s">
        <v>1006</v>
      </c>
      <c r="I52" s="54" t="s">
        <v>183</v>
      </c>
      <c r="J52" s="82">
        <v>42491</v>
      </c>
      <c r="K52" s="82"/>
      <c r="L52" s="82">
        <v>42404</v>
      </c>
      <c r="M52" s="77" t="s">
        <v>162</v>
      </c>
      <c r="N52" s="77" t="s">
        <v>994</v>
      </c>
      <c r="O52" s="54"/>
      <c r="P52" s="82"/>
      <c r="Q52" s="54"/>
      <c r="R52" s="79" t="s">
        <v>1007</v>
      </c>
      <c r="S52" s="54"/>
      <c r="T52" s="54"/>
      <c r="U52" s="54"/>
    </row>
    <row r="53" spans="1:21" ht="114.75" x14ac:dyDescent="0.25">
      <c r="A53" s="54" t="s">
        <v>1008</v>
      </c>
      <c r="B53" s="53"/>
      <c r="C53" s="54" t="s">
        <v>25</v>
      </c>
      <c r="D53" s="54" t="s">
        <v>204</v>
      </c>
      <c r="E53" s="54">
        <v>2016</v>
      </c>
      <c r="F53" s="54" t="s">
        <v>882</v>
      </c>
      <c r="G53" s="54" t="s">
        <v>43</v>
      </c>
      <c r="H53" s="54" t="s">
        <v>1009</v>
      </c>
      <c r="I53" s="54" t="s">
        <v>183</v>
      </c>
      <c r="J53" s="82">
        <v>42450</v>
      </c>
      <c r="K53" s="82"/>
      <c r="L53" s="82">
        <v>42452</v>
      </c>
      <c r="M53" s="77" t="s">
        <v>162</v>
      </c>
      <c r="N53" s="77"/>
      <c r="O53" s="54" t="s">
        <v>316</v>
      </c>
      <c r="P53" s="82">
        <v>42916</v>
      </c>
      <c r="Q53" s="54" t="s">
        <v>1010</v>
      </c>
      <c r="R53" s="79" t="s">
        <v>1011</v>
      </c>
      <c r="S53" s="54"/>
      <c r="T53" s="54"/>
      <c r="U53" s="54"/>
    </row>
    <row r="54" spans="1:21" ht="51" x14ac:dyDescent="0.25">
      <c r="A54" s="54" t="s">
        <v>1012</v>
      </c>
      <c r="B54" s="53"/>
      <c r="C54" s="54" t="s">
        <v>25</v>
      </c>
      <c r="D54" s="54" t="s">
        <v>204</v>
      </c>
      <c r="E54" s="54">
        <v>2016</v>
      </c>
      <c r="F54" s="54" t="s">
        <v>52</v>
      </c>
      <c r="G54" s="54" t="s">
        <v>50</v>
      </c>
      <c r="H54" s="54" t="s">
        <v>1013</v>
      </c>
      <c r="I54" s="54" t="s">
        <v>183</v>
      </c>
      <c r="J54" s="82">
        <v>42826</v>
      </c>
      <c r="K54" s="82"/>
      <c r="L54" s="82">
        <v>42559</v>
      </c>
      <c r="M54" s="77" t="s">
        <v>162</v>
      </c>
      <c r="N54" s="77"/>
      <c r="O54" s="54"/>
      <c r="P54" s="82"/>
      <c r="Q54" s="54"/>
      <c r="R54" s="79" t="s">
        <v>1014</v>
      </c>
      <c r="S54" s="54"/>
      <c r="T54" s="54"/>
      <c r="U54" s="54"/>
    </row>
    <row r="55" spans="1:21" ht="153" x14ac:dyDescent="0.25">
      <c r="A55" s="54" t="s">
        <v>1015</v>
      </c>
      <c r="B55" s="53"/>
      <c r="C55" s="54" t="s">
        <v>25</v>
      </c>
      <c r="D55" s="54" t="s">
        <v>204</v>
      </c>
      <c r="E55" s="54">
        <v>2018</v>
      </c>
      <c r="F55" s="54" t="s">
        <v>33</v>
      </c>
      <c r="G55" s="54" t="s">
        <v>49</v>
      </c>
      <c r="H55" s="54" t="s">
        <v>1016</v>
      </c>
      <c r="I55" s="54" t="s">
        <v>183</v>
      </c>
      <c r="J55" s="82">
        <v>43374</v>
      </c>
      <c r="K55" s="82">
        <v>43256</v>
      </c>
      <c r="L55" s="82">
        <v>43265</v>
      </c>
      <c r="M55" s="77" t="s">
        <v>162</v>
      </c>
      <c r="N55" s="77" t="s">
        <v>994</v>
      </c>
      <c r="O55" s="54"/>
      <c r="P55" s="82"/>
      <c r="Q55" s="54"/>
      <c r="R55" s="79"/>
      <c r="S55" s="54"/>
      <c r="T55" s="54"/>
      <c r="U55" s="54"/>
    </row>
    <row r="56" spans="1:21" ht="153" x14ac:dyDescent="0.25">
      <c r="A56" s="54" t="s">
        <v>1017</v>
      </c>
      <c r="B56" s="53" t="s">
        <v>278</v>
      </c>
      <c r="C56" s="54" t="s">
        <v>25</v>
      </c>
      <c r="D56" s="54" t="s">
        <v>204</v>
      </c>
      <c r="E56" s="54">
        <v>2019</v>
      </c>
      <c r="F56" s="54" t="s">
        <v>52</v>
      </c>
      <c r="G56" s="54" t="s">
        <v>50</v>
      </c>
      <c r="H56" s="54" t="s">
        <v>1018</v>
      </c>
      <c r="I56" s="54" t="s">
        <v>1019</v>
      </c>
      <c r="J56" s="82">
        <v>43497</v>
      </c>
      <c r="K56" s="82">
        <v>43454</v>
      </c>
      <c r="L56" s="82">
        <v>43474</v>
      </c>
      <c r="M56" s="77" t="s">
        <v>409</v>
      </c>
      <c r="N56" s="77" t="s">
        <v>996</v>
      </c>
      <c r="O56" s="54"/>
      <c r="P56" s="82"/>
      <c r="Q56" s="54"/>
      <c r="R56" s="79" t="s">
        <v>1020</v>
      </c>
      <c r="S56" s="54"/>
      <c r="T56" s="54"/>
      <c r="U56" s="54"/>
    </row>
    <row r="57" spans="1:21" ht="38.25" x14ac:dyDescent="0.25">
      <c r="A57" s="54" t="s">
        <v>1021</v>
      </c>
      <c r="B57" s="53"/>
      <c r="C57" s="54" t="s">
        <v>206</v>
      </c>
      <c r="D57" s="54" t="s">
        <v>207</v>
      </c>
      <c r="E57" s="54">
        <v>2017</v>
      </c>
      <c r="F57" s="54" t="s">
        <v>40</v>
      </c>
      <c r="G57" s="54" t="s">
        <v>49</v>
      </c>
      <c r="H57" s="54" t="s">
        <v>1022</v>
      </c>
      <c r="I57" s="54" t="s">
        <v>183</v>
      </c>
      <c r="J57" s="82">
        <v>42936</v>
      </c>
      <c r="K57" s="82">
        <v>42933</v>
      </c>
      <c r="L57" s="82">
        <v>42941</v>
      </c>
      <c r="M57" s="77" t="s">
        <v>162</v>
      </c>
      <c r="N57" s="77"/>
      <c r="O57" s="54"/>
      <c r="P57" s="82"/>
      <c r="Q57" s="54"/>
      <c r="R57" s="79"/>
      <c r="S57" s="54"/>
      <c r="T57" s="54"/>
      <c r="U57" s="54"/>
    </row>
    <row r="58" spans="1:21" ht="51" x14ac:dyDescent="0.25">
      <c r="A58" s="54" t="s">
        <v>1023</v>
      </c>
      <c r="B58" s="53"/>
      <c r="C58" s="54" t="s">
        <v>23</v>
      </c>
      <c r="D58" s="54" t="s">
        <v>210</v>
      </c>
      <c r="E58" s="54">
        <v>2012</v>
      </c>
      <c r="F58" s="54" t="s">
        <v>51</v>
      </c>
      <c r="G58" s="54" t="s">
        <v>49</v>
      </c>
      <c r="H58" s="54" t="s">
        <v>1024</v>
      </c>
      <c r="I58" s="54" t="s">
        <v>183</v>
      </c>
      <c r="J58" s="82">
        <v>40909</v>
      </c>
      <c r="K58" s="82"/>
      <c r="L58" s="82">
        <v>40909</v>
      </c>
      <c r="M58" s="77" t="s">
        <v>162</v>
      </c>
      <c r="N58" s="77"/>
      <c r="O58" s="54"/>
      <c r="P58" s="82"/>
      <c r="Q58" s="54"/>
      <c r="R58" s="79" t="s">
        <v>1025</v>
      </c>
      <c r="S58" s="54"/>
      <c r="T58" s="54"/>
      <c r="U58" s="54"/>
    </row>
    <row r="59" spans="1:21" ht="25.5" x14ac:dyDescent="0.25">
      <c r="A59" s="54" t="s">
        <v>1026</v>
      </c>
      <c r="B59" s="53"/>
      <c r="C59" s="54" t="s">
        <v>23</v>
      </c>
      <c r="D59" s="54" t="s">
        <v>210</v>
      </c>
      <c r="E59" s="54">
        <v>2014</v>
      </c>
      <c r="F59" s="54" t="s">
        <v>916</v>
      </c>
      <c r="G59" s="54" t="s">
        <v>49</v>
      </c>
      <c r="H59" s="54" t="s">
        <v>1027</v>
      </c>
      <c r="I59" s="54" t="s">
        <v>913</v>
      </c>
      <c r="J59" s="82">
        <v>41640</v>
      </c>
      <c r="K59" s="82">
        <v>41582</v>
      </c>
      <c r="L59" s="82">
        <v>41640</v>
      </c>
      <c r="M59" s="77" t="s">
        <v>162</v>
      </c>
      <c r="N59" s="77"/>
      <c r="O59" s="54"/>
      <c r="P59" s="82"/>
      <c r="Q59" s="54"/>
      <c r="R59" s="79"/>
      <c r="S59" s="54"/>
      <c r="T59" s="54"/>
      <c r="U59" s="54"/>
    </row>
    <row r="60" spans="1:21" ht="25.5" x14ac:dyDescent="0.25">
      <c r="A60" s="54" t="s">
        <v>1028</v>
      </c>
      <c r="B60" s="53"/>
      <c r="C60" s="54" t="s">
        <v>23</v>
      </c>
      <c r="D60" s="54" t="s">
        <v>210</v>
      </c>
      <c r="E60" s="54">
        <v>2014</v>
      </c>
      <c r="F60" s="54" t="s">
        <v>882</v>
      </c>
      <c r="G60" s="54" t="s">
        <v>49</v>
      </c>
      <c r="H60" s="54" t="s">
        <v>1029</v>
      </c>
      <c r="I60" s="54" t="s">
        <v>1030</v>
      </c>
      <c r="J60" s="82">
        <v>41883</v>
      </c>
      <c r="K60" s="82"/>
      <c r="L60" s="82">
        <v>41883</v>
      </c>
      <c r="M60" s="77" t="s">
        <v>162</v>
      </c>
      <c r="N60" s="77"/>
      <c r="O60" s="54"/>
      <c r="P60" s="82"/>
      <c r="Q60" s="54"/>
      <c r="R60" s="79"/>
      <c r="S60" s="54"/>
      <c r="T60" s="54"/>
      <c r="U60" s="54"/>
    </row>
    <row r="61" spans="1:21" ht="51" x14ac:dyDescent="0.25">
      <c r="A61" s="54" t="s">
        <v>1031</v>
      </c>
      <c r="B61" s="53"/>
      <c r="C61" s="54" t="s">
        <v>23</v>
      </c>
      <c r="D61" s="54" t="s">
        <v>210</v>
      </c>
      <c r="E61" s="54">
        <v>2014</v>
      </c>
      <c r="F61" s="54" t="s">
        <v>40</v>
      </c>
      <c r="G61" s="54" t="s">
        <v>49</v>
      </c>
      <c r="H61" s="54" t="s">
        <v>1032</v>
      </c>
      <c r="I61" s="54" t="s">
        <v>1019</v>
      </c>
      <c r="J61" s="82">
        <v>42044</v>
      </c>
      <c r="K61" s="82"/>
      <c r="L61" s="82">
        <v>41919</v>
      </c>
      <c r="M61" s="77" t="s">
        <v>162</v>
      </c>
      <c r="N61" s="77"/>
      <c r="O61" s="54"/>
      <c r="P61" s="82"/>
      <c r="Q61" s="54"/>
      <c r="R61" s="79" t="s">
        <v>1033</v>
      </c>
      <c r="S61" s="54"/>
      <c r="T61" s="54"/>
      <c r="U61" s="54"/>
    </row>
    <row r="62" spans="1:21" ht="25.5" x14ac:dyDescent="0.25">
      <c r="A62" s="54" t="s">
        <v>1034</v>
      </c>
      <c r="B62" s="53"/>
      <c r="C62" s="54" t="s">
        <v>23</v>
      </c>
      <c r="D62" s="54" t="s">
        <v>210</v>
      </c>
      <c r="E62" s="54">
        <v>2014</v>
      </c>
      <c r="F62" s="54" t="s">
        <v>39</v>
      </c>
      <c r="G62" s="54" t="s">
        <v>49</v>
      </c>
      <c r="H62" s="54" t="s">
        <v>1035</v>
      </c>
      <c r="I62" s="54" t="s">
        <v>183</v>
      </c>
      <c r="J62" s="82">
        <v>42044</v>
      </c>
      <c r="K62" s="82"/>
      <c r="L62" s="82">
        <v>41919</v>
      </c>
      <c r="M62" s="77" t="s">
        <v>162</v>
      </c>
      <c r="N62" s="77"/>
      <c r="O62" s="54"/>
      <c r="P62" s="82"/>
      <c r="Q62" s="54"/>
      <c r="R62" s="79" t="s">
        <v>1033</v>
      </c>
      <c r="S62" s="54"/>
      <c r="T62" s="54"/>
      <c r="U62" s="54"/>
    </row>
    <row r="63" spans="1:21" ht="38.25" x14ac:dyDescent="0.25">
      <c r="A63" s="54" t="s">
        <v>1036</v>
      </c>
      <c r="B63" s="53"/>
      <c r="C63" s="54" t="s">
        <v>23</v>
      </c>
      <c r="D63" s="54" t="s">
        <v>210</v>
      </c>
      <c r="E63" s="54">
        <v>2014</v>
      </c>
      <c r="F63" s="54" t="s">
        <v>911</v>
      </c>
      <c r="G63" s="54" t="s">
        <v>49</v>
      </c>
      <c r="H63" s="54" t="s">
        <v>1037</v>
      </c>
      <c r="I63" s="54" t="s">
        <v>913</v>
      </c>
      <c r="J63" s="82">
        <v>41640</v>
      </c>
      <c r="K63" s="82"/>
      <c r="L63" s="82">
        <v>43256</v>
      </c>
      <c r="M63" s="77" t="s">
        <v>162</v>
      </c>
      <c r="N63" s="77"/>
      <c r="O63" s="54"/>
      <c r="P63" s="82"/>
      <c r="Q63" s="54"/>
      <c r="R63" s="79" t="s">
        <v>1038</v>
      </c>
      <c r="S63" s="54"/>
      <c r="T63" s="54"/>
      <c r="U63" s="54"/>
    </row>
    <row r="64" spans="1:21" ht="63.75" x14ac:dyDescent="0.25">
      <c r="A64" s="54" t="s">
        <v>1039</v>
      </c>
      <c r="B64" s="53"/>
      <c r="C64" s="54" t="s">
        <v>23</v>
      </c>
      <c r="D64" s="54" t="s">
        <v>210</v>
      </c>
      <c r="E64" s="54">
        <v>2017</v>
      </c>
      <c r="F64" s="54" t="s">
        <v>40</v>
      </c>
      <c r="G64" s="54" t="s">
        <v>49</v>
      </c>
      <c r="H64" s="54" t="s">
        <v>1040</v>
      </c>
      <c r="I64" s="54" t="s">
        <v>183</v>
      </c>
      <c r="J64" s="82">
        <v>42736</v>
      </c>
      <c r="K64" s="82"/>
      <c r="L64" s="82">
        <v>43033</v>
      </c>
      <c r="M64" s="77" t="s">
        <v>162</v>
      </c>
      <c r="N64" s="77"/>
      <c r="O64" s="54"/>
      <c r="P64" s="82"/>
      <c r="Q64" s="54"/>
      <c r="R64" s="79" t="s">
        <v>1033</v>
      </c>
      <c r="S64" s="54"/>
      <c r="T64" s="54"/>
      <c r="U64" s="54"/>
    </row>
    <row r="65" spans="1:21" ht="89.25" x14ac:dyDescent="0.25">
      <c r="A65" s="54" t="s">
        <v>1041</v>
      </c>
      <c r="B65" s="53"/>
      <c r="C65" s="54" t="s">
        <v>23</v>
      </c>
      <c r="D65" s="54" t="s">
        <v>210</v>
      </c>
      <c r="E65" s="54">
        <v>2017</v>
      </c>
      <c r="F65" s="54" t="s">
        <v>39</v>
      </c>
      <c r="G65" s="54" t="s">
        <v>49</v>
      </c>
      <c r="H65" s="54" t="s">
        <v>1042</v>
      </c>
      <c r="I65" s="54" t="s">
        <v>183</v>
      </c>
      <c r="J65" s="82">
        <v>43101</v>
      </c>
      <c r="K65" s="82">
        <v>43067</v>
      </c>
      <c r="L65" s="82">
        <v>43082</v>
      </c>
      <c r="M65" s="77" t="s">
        <v>162</v>
      </c>
      <c r="N65" s="77"/>
      <c r="O65" s="54"/>
      <c r="P65" s="82"/>
      <c r="Q65" s="54"/>
      <c r="R65" s="79" t="s">
        <v>1043</v>
      </c>
      <c r="S65" s="54"/>
      <c r="T65" s="54"/>
      <c r="U65" s="54"/>
    </row>
    <row r="66" spans="1:21" ht="76.5" x14ac:dyDescent="0.25">
      <c r="A66" s="54" t="s">
        <v>1044</v>
      </c>
      <c r="B66" s="53"/>
      <c r="C66" s="54" t="s">
        <v>23</v>
      </c>
      <c r="D66" s="54" t="s">
        <v>210</v>
      </c>
      <c r="E66" s="54">
        <v>2017</v>
      </c>
      <c r="F66" s="54" t="s">
        <v>40</v>
      </c>
      <c r="G66" s="54" t="s">
        <v>49</v>
      </c>
      <c r="H66" s="54" t="s">
        <v>1045</v>
      </c>
      <c r="I66" s="54" t="s">
        <v>183</v>
      </c>
      <c r="J66" s="82">
        <v>43101</v>
      </c>
      <c r="K66" s="82">
        <v>43067</v>
      </c>
      <c r="L66" s="82">
        <v>43082</v>
      </c>
      <c r="M66" s="77" t="s">
        <v>162</v>
      </c>
      <c r="N66" s="77"/>
      <c r="O66" s="54"/>
      <c r="P66" s="82"/>
      <c r="Q66" s="54"/>
      <c r="R66" s="79" t="s">
        <v>1043</v>
      </c>
      <c r="S66" s="54"/>
      <c r="T66" s="54"/>
      <c r="U66" s="54"/>
    </row>
    <row r="67" spans="1:21" ht="38.25" x14ac:dyDescent="0.25">
      <c r="A67" s="54" t="s">
        <v>1046</v>
      </c>
      <c r="B67" s="53"/>
      <c r="C67" s="54" t="s">
        <v>14</v>
      </c>
      <c r="D67" s="54" t="s">
        <v>1047</v>
      </c>
      <c r="E67" s="54">
        <v>2007</v>
      </c>
      <c r="F67" s="54" t="s">
        <v>40</v>
      </c>
      <c r="G67" s="54" t="s">
        <v>49</v>
      </c>
      <c r="H67" s="54" t="s">
        <v>1048</v>
      </c>
      <c r="I67" s="54" t="s">
        <v>183</v>
      </c>
      <c r="J67" s="82">
        <v>39264</v>
      </c>
      <c r="K67" s="82"/>
      <c r="L67" s="82">
        <v>39083</v>
      </c>
      <c r="M67" s="77" t="s">
        <v>162</v>
      </c>
      <c r="N67" s="77"/>
      <c r="O67" s="54" t="s">
        <v>316</v>
      </c>
      <c r="P67" s="82"/>
      <c r="Q67" s="54"/>
      <c r="R67" s="79"/>
      <c r="S67" s="54"/>
      <c r="T67" s="54"/>
      <c r="U67" s="54"/>
    </row>
    <row r="68" spans="1:21" ht="25.5" x14ac:dyDescent="0.25">
      <c r="A68" s="54" t="s">
        <v>1049</v>
      </c>
      <c r="B68" s="53"/>
      <c r="C68" s="54" t="s">
        <v>14</v>
      </c>
      <c r="D68" s="54" t="s">
        <v>1047</v>
      </c>
      <c r="E68" s="54">
        <v>2014</v>
      </c>
      <c r="F68" s="54" t="s">
        <v>40</v>
      </c>
      <c r="G68" s="54" t="s">
        <v>49</v>
      </c>
      <c r="H68" s="54" t="s">
        <v>1050</v>
      </c>
      <c r="I68" s="54" t="s">
        <v>183</v>
      </c>
      <c r="J68" s="82">
        <v>41821</v>
      </c>
      <c r="K68" s="82"/>
      <c r="L68" s="82">
        <v>41640</v>
      </c>
      <c r="M68" s="77" t="s">
        <v>162</v>
      </c>
      <c r="N68" s="77"/>
      <c r="O68" s="54"/>
      <c r="P68" s="82"/>
      <c r="Q68" s="54"/>
      <c r="R68" s="79"/>
      <c r="S68" s="54"/>
      <c r="T68" s="54"/>
      <c r="U68" s="54"/>
    </row>
    <row r="69" spans="1:21" ht="51" x14ac:dyDescent="0.25">
      <c r="A69" s="54" t="s">
        <v>1051</v>
      </c>
      <c r="B69" s="53"/>
      <c r="C69" s="54" t="s">
        <v>222</v>
      </c>
      <c r="D69" s="54" t="s">
        <v>223</v>
      </c>
      <c r="E69" s="54">
        <v>2015</v>
      </c>
      <c r="F69" s="54" t="s">
        <v>911</v>
      </c>
      <c r="G69" s="54" t="s">
        <v>49</v>
      </c>
      <c r="H69" s="54" t="s">
        <v>1052</v>
      </c>
      <c r="I69" s="54" t="s">
        <v>913</v>
      </c>
      <c r="J69" s="82">
        <v>42036</v>
      </c>
      <c r="K69" s="82">
        <v>42024</v>
      </c>
      <c r="L69" s="82">
        <v>43160</v>
      </c>
      <c r="M69" s="77" t="s">
        <v>162</v>
      </c>
      <c r="N69" s="77"/>
      <c r="O69" s="54"/>
      <c r="P69" s="82"/>
      <c r="Q69" s="54"/>
      <c r="R69" s="79"/>
      <c r="S69" s="54"/>
      <c r="T69" s="54"/>
      <c r="U69" s="54"/>
    </row>
    <row r="70" spans="1:21" ht="38.25" x14ac:dyDescent="0.25">
      <c r="A70" s="54" t="s">
        <v>1053</v>
      </c>
      <c r="B70" s="53"/>
      <c r="C70" s="54" t="s">
        <v>222</v>
      </c>
      <c r="D70" s="54" t="s">
        <v>223</v>
      </c>
      <c r="E70" s="54">
        <v>2015</v>
      </c>
      <c r="F70" s="54" t="s">
        <v>40</v>
      </c>
      <c r="G70" s="54" t="s">
        <v>49</v>
      </c>
      <c r="H70" s="54" t="s">
        <v>1054</v>
      </c>
      <c r="I70" s="54" t="s">
        <v>183</v>
      </c>
      <c r="J70" s="82">
        <v>42036</v>
      </c>
      <c r="K70" s="82"/>
      <c r="L70" s="82">
        <v>43160</v>
      </c>
      <c r="M70" s="77" t="s">
        <v>162</v>
      </c>
      <c r="N70" s="77"/>
      <c r="O70" s="54"/>
      <c r="P70" s="82"/>
      <c r="Q70" s="54"/>
      <c r="R70" s="79"/>
      <c r="S70" s="54"/>
      <c r="T70" s="54"/>
      <c r="U70" s="54"/>
    </row>
    <row r="71" spans="1:21" ht="25.5" x14ac:dyDescent="0.25">
      <c r="A71" s="54" t="s">
        <v>1055</v>
      </c>
      <c r="B71" s="53"/>
      <c r="C71" s="54" t="s">
        <v>15</v>
      </c>
      <c r="D71" s="54" t="s">
        <v>227</v>
      </c>
      <c r="E71" s="54">
        <v>2011</v>
      </c>
      <c r="F71" s="54" t="s">
        <v>40</v>
      </c>
      <c r="G71" s="54" t="s">
        <v>49</v>
      </c>
      <c r="H71" s="54" t="s">
        <v>1056</v>
      </c>
      <c r="I71" s="54" t="s">
        <v>183</v>
      </c>
      <c r="J71" s="82">
        <v>40848</v>
      </c>
      <c r="K71" s="82">
        <v>40787</v>
      </c>
      <c r="L71" s="82">
        <v>40787</v>
      </c>
      <c r="M71" s="77" t="s">
        <v>162</v>
      </c>
      <c r="N71" s="77"/>
      <c r="O71" s="54"/>
      <c r="P71" s="82"/>
      <c r="Q71" s="54"/>
      <c r="R71" s="79" t="s">
        <v>1057</v>
      </c>
      <c r="S71" s="54"/>
      <c r="T71" s="54"/>
      <c r="U71" s="54"/>
    </row>
    <row r="72" spans="1:21" ht="127.5" x14ac:dyDescent="0.25">
      <c r="A72" s="54" t="s">
        <v>1058</v>
      </c>
      <c r="B72" s="53"/>
      <c r="C72" s="54" t="s">
        <v>15</v>
      </c>
      <c r="D72" s="54" t="s">
        <v>227</v>
      </c>
      <c r="E72" s="54">
        <v>2011</v>
      </c>
      <c r="F72" s="54" t="s">
        <v>33</v>
      </c>
      <c r="G72" s="54" t="s">
        <v>49</v>
      </c>
      <c r="H72" s="54" t="s">
        <v>1059</v>
      </c>
      <c r="I72" s="54" t="s">
        <v>183</v>
      </c>
      <c r="J72" s="82">
        <v>40848</v>
      </c>
      <c r="K72" s="82">
        <v>40787</v>
      </c>
      <c r="L72" s="82">
        <v>40787</v>
      </c>
      <c r="M72" s="77" t="s">
        <v>184</v>
      </c>
      <c r="N72" s="77"/>
      <c r="O72" s="54" t="s">
        <v>316</v>
      </c>
      <c r="P72" s="82">
        <v>42309</v>
      </c>
      <c r="Q72" s="54" t="s">
        <v>1060</v>
      </c>
      <c r="R72" s="79" t="s">
        <v>1057</v>
      </c>
      <c r="S72" s="54"/>
      <c r="T72" s="54"/>
      <c r="U72" s="54"/>
    </row>
    <row r="73" spans="1:21" ht="102" x14ac:dyDescent="0.25">
      <c r="A73" s="54" t="s">
        <v>1061</v>
      </c>
      <c r="B73" s="53"/>
      <c r="C73" s="54" t="s">
        <v>15</v>
      </c>
      <c r="D73" s="54" t="s">
        <v>227</v>
      </c>
      <c r="E73" s="54">
        <v>2011</v>
      </c>
      <c r="F73" s="54" t="s">
        <v>36</v>
      </c>
      <c r="G73" s="54" t="s">
        <v>49</v>
      </c>
      <c r="H73" s="54" t="s">
        <v>1062</v>
      </c>
      <c r="I73" s="54" t="s">
        <v>183</v>
      </c>
      <c r="J73" s="82">
        <v>40848</v>
      </c>
      <c r="K73" s="82">
        <v>40787</v>
      </c>
      <c r="L73" s="82">
        <v>40787</v>
      </c>
      <c r="M73" s="77" t="s">
        <v>184</v>
      </c>
      <c r="N73" s="77"/>
      <c r="O73" s="54" t="s">
        <v>316</v>
      </c>
      <c r="P73" s="82">
        <v>42309</v>
      </c>
      <c r="Q73" s="54" t="s">
        <v>1063</v>
      </c>
      <c r="R73" s="79" t="s">
        <v>1057</v>
      </c>
      <c r="S73" s="54"/>
      <c r="T73" s="54"/>
      <c r="U73" s="54"/>
    </row>
    <row r="74" spans="1:21" ht="76.5" x14ac:dyDescent="0.25">
      <c r="A74" s="54" t="s">
        <v>1064</v>
      </c>
      <c r="B74" s="53"/>
      <c r="C74" s="54" t="s">
        <v>15</v>
      </c>
      <c r="D74" s="54" t="s">
        <v>227</v>
      </c>
      <c r="E74" s="54">
        <v>2015</v>
      </c>
      <c r="F74" s="54" t="s">
        <v>33</v>
      </c>
      <c r="G74" s="54" t="s">
        <v>49</v>
      </c>
      <c r="H74" s="54" t="s">
        <v>1065</v>
      </c>
      <c r="I74" s="54" t="s">
        <v>183</v>
      </c>
      <c r="J74" s="82">
        <v>42309</v>
      </c>
      <c r="K74" s="82">
        <v>42152</v>
      </c>
      <c r="L74" s="82">
        <v>42262</v>
      </c>
      <c r="M74" s="77" t="s">
        <v>162</v>
      </c>
      <c r="N74" s="77"/>
      <c r="O74" s="54"/>
      <c r="P74" s="82"/>
      <c r="Q74" s="54"/>
      <c r="R74" s="79" t="s">
        <v>1066</v>
      </c>
      <c r="S74" s="54"/>
      <c r="T74" s="54"/>
      <c r="U74" s="54"/>
    </row>
    <row r="75" spans="1:21" ht="38.25" x14ac:dyDescent="0.25">
      <c r="A75" s="54" t="s">
        <v>1067</v>
      </c>
      <c r="B75" s="53"/>
      <c r="C75" s="54" t="s">
        <v>15</v>
      </c>
      <c r="D75" s="54" t="s">
        <v>227</v>
      </c>
      <c r="E75" s="54">
        <v>2015</v>
      </c>
      <c r="F75" s="54" t="s">
        <v>36</v>
      </c>
      <c r="G75" s="54" t="s">
        <v>49</v>
      </c>
      <c r="H75" s="54" t="s">
        <v>1068</v>
      </c>
      <c r="I75" s="54" t="s">
        <v>183</v>
      </c>
      <c r="J75" s="82">
        <v>42309</v>
      </c>
      <c r="K75" s="82">
        <v>42152</v>
      </c>
      <c r="L75" s="82">
        <v>42262</v>
      </c>
      <c r="M75" s="77" t="s">
        <v>162</v>
      </c>
      <c r="N75" s="77"/>
      <c r="O75" s="54"/>
      <c r="P75" s="82"/>
      <c r="Q75" s="54"/>
      <c r="R75" s="79" t="s">
        <v>1066</v>
      </c>
      <c r="S75" s="54"/>
      <c r="T75" s="54"/>
      <c r="U75" s="54"/>
    </row>
    <row r="76" spans="1:21" ht="89.25" x14ac:dyDescent="0.25">
      <c r="A76" s="54" t="s">
        <v>1069</v>
      </c>
      <c r="B76" s="53"/>
      <c r="C76" s="54" t="s">
        <v>15</v>
      </c>
      <c r="D76" s="54" t="s">
        <v>227</v>
      </c>
      <c r="E76" s="54">
        <v>2017</v>
      </c>
      <c r="F76" s="54" t="s">
        <v>882</v>
      </c>
      <c r="G76" s="54" t="s">
        <v>49</v>
      </c>
      <c r="H76" s="54" t="s">
        <v>1070</v>
      </c>
      <c r="I76" s="54" t="s">
        <v>183</v>
      </c>
      <c r="J76" s="82">
        <v>42917</v>
      </c>
      <c r="K76" s="82">
        <v>42759</v>
      </c>
      <c r="L76" s="82">
        <v>43034</v>
      </c>
      <c r="M76" s="77" t="s">
        <v>162</v>
      </c>
      <c r="N76" s="77"/>
      <c r="O76" s="54"/>
      <c r="P76" s="82"/>
      <c r="Q76" s="54"/>
      <c r="R76" s="79" t="s">
        <v>1071</v>
      </c>
      <c r="S76" s="54"/>
      <c r="T76" s="54"/>
      <c r="U76" s="54"/>
    </row>
    <row r="77" spans="1:21" ht="38.25" x14ac:dyDescent="0.25">
      <c r="A77" s="54" t="s">
        <v>1072</v>
      </c>
      <c r="B77" s="53"/>
      <c r="C77" s="54" t="s">
        <v>24</v>
      </c>
      <c r="D77" s="54" t="s">
        <v>229</v>
      </c>
      <c r="E77" s="54">
        <v>2013</v>
      </c>
      <c r="F77" s="54" t="s">
        <v>1073</v>
      </c>
      <c r="G77" s="54" t="s">
        <v>49</v>
      </c>
      <c r="H77" s="54" t="s">
        <v>1074</v>
      </c>
      <c r="I77" s="54" t="s">
        <v>183</v>
      </c>
      <c r="J77" s="82">
        <v>41456</v>
      </c>
      <c r="K77" s="82">
        <v>41254</v>
      </c>
      <c r="L77" s="82">
        <v>41275</v>
      </c>
      <c r="M77" s="77" t="s">
        <v>162</v>
      </c>
      <c r="N77" s="77"/>
      <c r="O77" s="54"/>
      <c r="P77" s="82"/>
      <c r="Q77" s="54"/>
      <c r="R77" s="79" t="s">
        <v>1075</v>
      </c>
      <c r="S77" s="54"/>
      <c r="T77" s="54"/>
      <c r="U77" s="54"/>
    </row>
    <row r="78" spans="1:21" ht="63.75" x14ac:dyDescent="0.25">
      <c r="A78" s="54" t="s">
        <v>1076</v>
      </c>
      <c r="B78" s="53"/>
      <c r="C78" s="54" t="s">
        <v>24</v>
      </c>
      <c r="D78" s="54" t="s">
        <v>229</v>
      </c>
      <c r="E78" s="54">
        <v>2013</v>
      </c>
      <c r="F78" s="54" t="s">
        <v>51</v>
      </c>
      <c r="G78" s="54" t="s">
        <v>49</v>
      </c>
      <c r="H78" s="54" t="s">
        <v>1077</v>
      </c>
      <c r="I78" s="54" t="s">
        <v>183</v>
      </c>
      <c r="J78" s="82">
        <v>41456</v>
      </c>
      <c r="K78" s="82">
        <v>41254</v>
      </c>
      <c r="L78" s="82">
        <v>41275</v>
      </c>
      <c r="M78" s="77" t="s">
        <v>162</v>
      </c>
      <c r="N78" s="77"/>
      <c r="O78" s="54"/>
      <c r="P78" s="82"/>
      <c r="Q78" s="54"/>
      <c r="R78" s="79" t="s">
        <v>1075</v>
      </c>
      <c r="S78" s="54"/>
      <c r="T78" s="54"/>
      <c r="U78" s="54"/>
    </row>
    <row r="79" spans="1:21" ht="89.25" x14ac:dyDescent="0.25">
      <c r="A79" s="54" t="s">
        <v>1078</v>
      </c>
      <c r="B79" s="53"/>
      <c r="C79" s="54" t="s">
        <v>24</v>
      </c>
      <c r="D79" s="54" t="s">
        <v>229</v>
      </c>
      <c r="E79" s="54">
        <v>2016</v>
      </c>
      <c r="F79" s="54" t="s">
        <v>1073</v>
      </c>
      <c r="G79" s="54" t="s">
        <v>49</v>
      </c>
      <c r="H79" s="54" t="s">
        <v>1079</v>
      </c>
      <c r="I79" s="54" t="s">
        <v>1080</v>
      </c>
      <c r="J79" s="82">
        <v>42736</v>
      </c>
      <c r="K79" s="82">
        <v>42552</v>
      </c>
      <c r="L79" s="82">
        <v>42605</v>
      </c>
      <c r="M79" s="77" t="s">
        <v>162</v>
      </c>
      <c r="N79" s="77"/>
      <c r="O79" s="54"/>
      <c r="P79" s="82"/>
      <c r="Q79" s="54"/>
      <c r="R79" s="79" t="s">
        <v>1081</v>
      </c>
      <c r="S79" s="54"/>
      <c r="T79" s="54"/>
      <c r="U79" s="54"/>
    </row>
    <row r="80" spans="1:21" ht="25.5" x14ac:dyDescent="0.25">
      <c r="A80" s="54" t="s">
        <v>1082</v>
      </c>
      <c r="B80" s="53"/>
      <c r="C80" s="54" t="s">
        <v>16</v>
      </c>
      <c r="D80" s="54" t="s">
        <v>235</v>
      </c>
      <c r="E80" s="54">
        <v>2013</v>
      </c>
      <c r="F80" s="54" t="s">
        <v>4</v>
      </c>
      <c r="G80" s="54" t="s">
        <v>44</v>
      </c>
      <c r="H80" s="54" t="s">
        <v>1083</v>
      </c>
      <c r="I80" s="54" t="s">
        <v>183</v>
      </c>
      <c r="J80" s="82">
        <v>41640</v>
      </c>
      <c r="K80" s="82">
        <v>41609</v>
      </c>
      <c r="L80" s="82">
        <v>41275</v>
      </c>
      <c r="M80" s="77" t="s">
        <v>162</v>
      </c>
      <c r="N80" s="77"/>
      <c r="O80" s="54"/>
      <c r="P80" s="82"/>
      <c r="Q80" s="54"/>
      <c r="R80" s="79" t="s">
        <v>1084</v>
      </c>
      <c r="S80" s="54"/>
      <c r="T80" s="54"/>
      <c r="U80" s="54"/>
    </row>
    <row r="81" spans="1:21" ht="38.25" x14ac:dyDescent="0.25">
      <c r="A81" s="54" t="s">
        <v>1085</v>
      </c>
      <c r="B81" s="53"/>
      <c r="C81" s="54" t="s">
        <v>16</v>
      </c>
      <c r="D81" s="54" t="s">
        <v>235</v>
      </c>
      <c r="E81" s="54">
        <v>2014</v>
      </c>
      <c r="F81" s="54" t="s">
        <v>911</v>
      </c>
      <c r="G81" s="54" t="s">
        <v>49</v>
      </c>
      <c r="H81" s="54" t="s">
        <v>1086</v>
      </c>
      <c r="I81" s="54" t="s">
        <v>913</v>
      </c>
      <c r="J81" s="82">
        <v>39448</v>
      </c>
      <c r="K81" s="82">
        <v>43100</v>
      </c>
      <c r="L81" s="82">
        <v>41997</v>
      </c>
      <c r="M81" s="77" t="s">
        <v>162</v>
      </c>
      <c r="N81" s="77"/>
      <c r="O81" s="54"/>
      <c r="P81" s="82"/>
      <c r="Q81" s="54"/>
      <c r="R81" s="79" t="s">
        <v>1084</v>
      </c>
      <c r="S81" s="54"/>
      <c r="T81" s="54"/>
      <c r="U81" s="54"/>
    </row>
    <row r="82" spans="1:21" ht="76.5" x14ac:dyDescent="0.25">
      <c r="A82" s="54" t="s">
        <v>1087</v>
      </c>
      <c r="B82" s="53"/>
      <c r="C82" s="54" t="s">
        <v>16</v>
      </c>
      <c r="D82" s="54" t="s">
        <v>235</v>
      </c>
      <c r="E82" s="54">
        <v>2017</v>
      </c>
      <c r="F82" s="54" t="s">
        <v>882</v>
      </c>
      <c r="G82" s="54" t="s">
        <v>747</v>
      </c>
      <c r="H82" s="54" t="s">
        <v>1088</v>
      </c>
      <c r="I82" s="54" t="s">
        <v>183</v>
      </c>
      <c r="J82" s="82">
        <v>42713</v>
      </c>
      <c r="K82" s="82"/>
      <c r="L82" s="82">
        <v>42769</v>
      </c>
      <c r="M82" s="77" t="s">
        <v>162</v>
      </c>
      <c r="N82" s="77"/>
      <c r="O82" s="54"/>
      <c r="P82" s="82"/>
      <c r="Q82" s="54"/>
      <c r="R82" s="79" t="s">
        <v>1089</v>
      </c>
      <c r="S82" s="54"/>
      <c r="T82" s="54"/>
      <c r="U82" s="54"/>
    </row>
    <row r="83" spans="1:21" ht="25.5" x14ac:dyDescent="0.25">
      <c r="A83" s="54" t="s">
        <v>1090</v>
      </c>
      <c r="B83" s="53"/>
      <c r="C83" s="54" t="s">
        <v>17</v>
      </c>
      <c r="D83" s="54" t="s">
        <v>1091</v>
      </c>
      <c r="E83" s="54">
        <v>2012</v>
      </c>
      <c r="F83" s="54" t="s">
        <v>40</v>
      </c>
      <c r="G83" s="54" t="s">
        <v>49</v>
      </c>
      <c r="H83" s="54" t="s">
        <v>1092</v>
      </c>
      <c r="I83" s="54" t="s">
        <v>183</v>
      </c>
      <c r="J83" s="82">
        <v>40909</v>
      </c>
      <c r="K83" s="82"/>
      <c r="L83" s="82">
        <v>40909</v>
      </c>
      <c r="M83" s="77" t="s">
        <v>162</v>
      </c>
      <c r="N83" s="77"/>
      <c r="O83" s="54"/>
      <c r="P83" s="82"/>
      <c r="Q83" s="54"/>
      <c r="R83" s="79" t="s">
        <v>1093</v>
      </c>
      <c r="S83" s="54"/>
      <c r="T83" s="54"/>
      <c r="U83" s="54"/>
    </row>
    <row r="84" spans="1:21" ht="25.5" x14ac:dyDescent="0.25">
      <c r="A84" s="54" t="s">
        <v>1094</v>
      </c>
      <c r="B84" s="53"/>
      <c r="C84" s="54" t="s">
        <v>17</v>
      </c>
      <c r="D84" s="54" t="s">
        <v>1091</v>
      </c>
      <c r="E84" s="54">
        <v>2013</v>
      </c>
      <c r="F84" s="54" t="s">
        <v>35</v>
      </c>
      <c r="G84" s="54" t="s">
        <v>49</v>
      </c>
      <c r="H84" s="54" t="s">
        <v>1095</v>
      </c>
      <c r="I84" s="54" t="s">
        <v>183</v>
      </c>
      <c r="J84" s="82">
        <v>41275</v>
      </c>
      <c r="K84" s="82"/>
      <c r="L84" s="82">
        <v>41275</v>
      </c>
      <c r="M84" s="77" t="s">
        <v>162</v>
      </c>
      <c r="N84" s="77"/>
      <c r="O84" s="54"/>
      <c r="P84" s="82"/>
      <c r="Q84" s="54"/>
      <c r="R84" s="79" t="s">
        <v>1093</v>
      </c>
      <c r="S84" s="54"/>
      <c r="T84" s="54"/>
      <c r="U84" s="54"/>
    </row>
    <row r="85" spans="1:21" ht="102" x14ac:dyDescent="0.25">
      <c r="A85" s="54" t="s">
        <v>1096</v>
      </c>
      <c r="B85" s="53"/>
      <c r="C85" s="54" t="s">
        <v>26</v>
      </c>
      <c r="D85" s="54" t="s">
        <v>332</v>
      </c>
      <c r="E85" s="54">
        <v>2010</v>
      </c>
      <c r="F85" s="54" t="s">
        <v>40</v>
      </c>
      <c r="G85" s="54" t="s">
        <v>49</v>
      </c>
      <c r="H85" s="54" t="s">
        <v>1097</v>
      </c>
      <c r="I85" s="54" t="s">
        <v>183</v>
      </c>
      <c r="J85" s="82">
        <v>40240</v>
      </c>
      <c r="K85" s="82">
        <v>40240</v>
      </c>
      <c r="L85" s="82">
        <v>40878</v>
      </c>
      <c r="M85" s="77" t="s">
        <v>184</v>
      </c>
      <c r="N85" s="77"/>
      <c r="O85" s="54" t="s">
        <v>316</v>
      </c>
      <c r="P85" s="82">
        <v>42186</v>
      </c>
      <c r="Q85" s="54" t="s">
        <v>1098</v>
      </c>
      <c r="R85" s="79" t="s">
        <v>1099</v>
      </c>
      <c r="S85" s="54"/>
      <c r="T85" s="54"/>
      <c r="U85" s="54"/>
    </row>
    <row r="86" spans="1:21" ht="178.5" x14ac:dyDescent="0.25">
      <c r="A86" s="54" t="s">
        <v>1100</v>
      </c>
      <c r="B86" s="53"/>
      <c r="C86" s="54" t="s">
        <v>26</v>
      </c>
      <c r="D86" s="54" t="s">
        <v>332</v>
      </c>
      <c r="E86" s="54">
        <v>2011</v>
      </c>
      <c r="F86" s="54" t="s">
        <v>51</v>
      </c>
      <c r="G86" s="54" t="s">
        <v>49</v>
      </c>
      <c r="H86" s="54" t="s">
        <v>1101</v>
      </c>
      <c r="I86" s="54" t="s">
        <v>183</v>
      </c>
      <c r="J86" s="82">
        <v>40878</v>
      </c>
      <c r="K86" s="82">
        <v>40878</v>
      </c>
      <c r="L86" s="82">
        <v>43039</v>
      </c>
      <c r="M86" s="77" t="s">
        <v>184</v>
      </c>
      <c r="N86" s="77"/>
      <c r="O86" s="54" t="s">
        <v>316</v>
      </c>
      <c r="P86" s="82">
        <v>42186</v>
      </c>
      <c r="Q86" s="54" t="s">
        <v>1102</v>
      </c>
      <c r="R86" s="79" t="s">
        <v>1103</v>
      </c>
      <c r="S86" s="54"/>
      <c r="T86" s="54"/>
      <c r="U86" s="54"/>
    </row>
    <row r="87" spans="1:21" ht="178.5" x14ac:dyDescent="0.25">
      <c r="A87" s="54" t="s">
        <v>1104</v>
      </c>
      <c r="B87" s="53"/>
      <c r="C87" s="54" t="s">
        <v>26</v>
      </c>
      <c r="D87" s="54" t="s">
        <v>332</v>
      </c>
      <c r="E87" s="54">
        <v>2011</v>
      </c>
      <c r="F87" s="54" t="s">
        <v>35</v>
      </c>
      <c r="G87" s="54" t="s">
        <v>49</v>
      </c>
      <c r="H87" s="54" t="s">
        <v>1105</v>
      </c>
      <c r="I87" s="54" t="s">
        <v>183</v>
      </c>
      <c r="J87" s="82">
        <v>40878</v>
      </c>
      <c r="K87" s="82">
        <v>40878</v>
      </c>
      <c r="L87" s="82">
        <v>43039</v>
      </c>
      <c r="M87" s="77" t="s">
        <v>184</v>
      </c>
      <c r="N87" s="77"/>
      <c r="O87" s="54" t="s">
        <v>316</v>
      </c>
      <c r="P87" s="82">
        <v>42186</v>
      </c>
      <c r="Q87" s="54" t="s">
        <v>1102</v>
      </c>
      <c r="R87" s="79" t="s">
        <v>1103</v>
      </c>
      <c r="S87" s="54"/>
      <c r="T87" s="54"/>
      <c r="U87" s="54"/>
    </row>
    <row r="88" spans="1:21" ht="51" x14ac:dyDescent="0.25">
      <c r="A88" s="54" t="s">
        <v>1106</v>
      </c>
      <c r="B88" s="53"/>
      <c r="C88" s="54" t="s">
        <v>26</v>
      </c>
      <c r="D88" s="54" t="s">
        <v>242</v>
      </c>
      <c r="E88" s="54">
        <v>2013</v>
      </c>
      <c r="F88" s="54" t="s">
        <v>1107</v>
      </c>
      <c r="G88" s="54" t="s">
        <v>49</v>
      </c>
      <c r="H88" s="54" t="s">
        <v>1108</v>
      </c>
      <c r="I88" s="54" t="s">
        <v>1109</v>
      </c>
      <c r="J88" s="82">
        <v>41640</v>
      </c>
      <c r="K88" s="82"/>
      <c r="L88" s="82">
        <v>41876</v>
      </c>
      <c r="M88" s="77" t="s">
        <v>162</v>
      </c>
      <c r="N88" s="77"/>
      <c r="O88" s="54"/>
      <c r="P88" s="82"/>
      <c r="Q88" s="54"/>
      <c r="R88" s="79" t="s">
        <v>1110</v>
      </c>
      <c r="S88" s="54"/>
      <c r="T88" s="54"/>
      <c r="U88" s="54"/>
    </row>
    <row r="89" spans="1:21" ht="51" x14ac:dyDescent="0.25">
      <c r="A89" s="54" t="s">
        <v>756</v>
      </c>
      <c r="B89" s="53"/>
      <c r="C89" s="54" t="s">
        <v>26</v>
      </c>
      <c r="D89" s="54" t="s">
        <v>332</v>
      </c>
      <c r="E89" s="54">
        <v>2014</v>
      </c>
      <c r="F89" s="54" t="s">
        <v>1073</v>
      </c>
      <c r="G89" s="54" t="s">
        <v>49</v>
      </c>
      <c r="H89" s="54" t="s">
        <v>1111</v>
      </c>
      <c r="I89" s="54" t="s">
        <v>1112</v>
      </c>
      <c r="J89" s="82">
        <v>42005</v>
      </c>
      <c r="K89" s="82"/>
      <c r="L89" s="82">
        <v>41821</v>
      </c>
      <c r="M89" s="77" t="s">
        <v>162</v>
      </c>
      <c r="N89" s="77"/>
      <c r="O89" s="54"/>
      <c r="P89" s="82"/>
      <c r="Q89" s="54"/>
      <c r="R89" s="79" t="s">
        <v>1113</v>
      </c>
      <c r="S89" s="54"/>
      <c r="T89" s="54"/>
      <c r="U89" s="54"/>
    </row>
    <row r="90" spans="1:21" ht="25.5" x14ac:dyDescent="0.25">
      <c r="A90" s="54" t="s">
        <v>1114</v>
      </c>
      <c r="B90" s="53"/>
      <c r="C90" s="54" t="s">
        <v>26</v>
      </c>
      <c r="D90" s="54" t="s">
        <v>332</v>
      </c>
      <c r="E90" s="54">
        <v>2014</v>
      </c>
      <c r="F90" s="54" t="s">
        <v>916</v>
      </c>
      <c r="G90" s="54" t="s">
        <v>49</v>
      </c>
      <c r="H90" s="54" t="s">
        <v>1115</v>
      </c>
      <c r="I90" s="54" t="s">
        <v>913</v>
      </c>
      <c r="J90" s="82">
        <v>41640</v>
      </c>
      <c r="K90" s="82"/>
      <c r="L90" s="82">
        <v>41876</v>
      </c>
      <c r="M90" s="77" t="s">
        <v>162</v>
      </c>
      <c r="N90" s="77"/>
      <c r="O90" s="54"/>
      <c r="P90" s="82"/>
      <c r="Q90" s="54"/>
      <c r="R90" s="79"/>
      <c r="S90" s="54"/>
      <c r="T90" s="54"/>
      <c r="U90" s="54"/>
    </row>
    <row r="91" spans="1:21" ht="63.75" x14ac:dyDescent="0.25">
      <c r="A91" s="54" t="s">
        <v>1116</v>
      </c>
      <c r="B91" s="53"/>
      <c r="C91" s="54" t="s">
        <v>26</v>
      </c>
      <c r="D91" s="54" t="s">
        <v>242</v>
      </c>
      <c r="E91" s="54">
        <v>2015</v>
      </c>
      <c r="F91" s="54" t="s">
        <v>52</v>
      </c>
      <c r="G91" s="54" t="s">
        <v>50</v>
      </c>
      <c r="H91" s="54" t="s">
        <v>1117</v>
      </c>
      <c r="I91" s="54" t="s">
        <v>1118</v>
      </c>
      <c r="J91" s="82">
        <v>42369</v>
      </c>
      <c r="K91" s="82"/>
      <c r="L91" s="82">
        <v>42005</v>
      </c>
      <c r="M91" s="77" t="s">
        <v>162</v>
      </c>
      <c r="N91" s="77"/>
      <c r="O91" s="54"/>
      <c r="P91" s="82"/>
      <c r="Q91" s="54"/>
      <c r="R91" s="79" t="s">
        <v>1119</v>
      </c>
      <c r="S91" s="54"/>
      <c r="T91" s="54"/>
      <c r="U91" s="54"/>
    </row>
    <row r="92" spans="1:21" ht="51" x14ac:dyDescent="0.25">
      <c r="A92" s="54" t="s">
        <v>1120</v>
      </c>
      <c r="B92" s="53"/>
      <c r="C92" s="54" t="s">
        <v>26</v>
      </c>
      <c r="D92" s="54" t="s">
        <v>242</v>
      </c>
      <c r="E92" s="54">
        <v>2015</v>
      </c>
      <c r="F92" s="54" t="s">
        <v>40</v>
      </c>
      <c r="G92" s="54" t="s">
        <v>49</v>
      </c>
      <c r="H92" s="54" t="s">
        <v>1121</v>
      </c>
      <c r="I92" s="54" t="s">
        <v>183</v>
      </c>
      <c r="J92" s="82">
        <v>42186</v>
      </c>
      <c r="K92" s="82">
        <v>42173</v>
      </c>
      <c r="L92" s="82">
        <v>42184</v>
      </c>
      <c r="M92" s="77" t="s">
        <v>184</v>
      </c>
      <c r="N92" s="77"/>
      <c r="O92" s="54" t="s">
        <v>316</v>
      </c>
      <c r="P92" s="82">
        <v>42736</v>
      </c>
      <c r="Q92" s="54" t="s">
        <v>1122</v>
      </c>
      <c r="R92" s="79" t="s">
        <v>1123</v>
      </c>
      <c r="S92" s="54"/>
      <c r="T92" s="54"/>
      <c r="U92" s="54"/>
    </row>
    <row r="93" spans="1:21" ht="51" x14ac:dyDescent="0.25">
      <c r="A93" s="54" t="s">
        <v>1124</v>
      </c>
      <c r="B93" s="53"/>
      <c r="C93" s="54" t="s">
        <v>26</v>
      </c>
      <c r="D93" s="54" t="s">
        <v>242</v>
      </c>
      <c r="E93" s="54">
        <v>2015</v>
      </c>
      <c r="F93" s="54" t="s">
        <v>35</v>
      </c>
      <c r="G93" s="54" t="s">
        <v>49</v>
      </c>
      <c r="H93" s="54" t="s">
        <v>1125</v>
      </c>
      <c r="I93" s="54" t="s">
        <v>183</v>
      </c>
      <c r="J93" s="82">
        <v>42186</v>
      </c>
      <c r="K93" s="82">
        <v>42173</v>
      </c>
      <c r="L93" s="82">
        <v>42184</v>
      </c>
      <c r="M93" s="77" t="s">
        <v>184</v>
      </c>
      <c r="N93" s="77"/>
      <c r="O93" s="54" t="s">
        <v>316</v>
      </c>
      <c r="P93" s="82">
        <v>42736</v>
      </c>
      <c r="Q93" s="54" t="s">
        <v>1122</v>
      </c>
      <c r="R93" s="79" t="s">
        <v>1123</v>
      </c>
      <c r="S93" s="54"/>
      <c r="T93" s="54"/>
      <c r="U93" s="54"/>
    </row>
    <row r="94" spans="1:21" ht="51" x14ac:dyDescent="0.25">
      <c r="A94" s="54" t="s">
        <v>1126</v>
      </c>
      <c r="B94" s="53"/>
      <c r="C94" s="54" t="s">
        <v>26</v>
      </c>
      <c r="D94" s="54" t="s">
        <v>242</v>
      </c>
      <c r="E94" s="54">
        <v>2015</v>
      </c>
      <c r="F94" s="54" t="s">
        <v>51</v>
      </c>
      <c r="G94" s="54" t="s">
        <v>49</v>
      </c>
      <c r="H94" s="54" t="s">
        <v>1127</v>
      </c>
      <c r="I94" s="54" t="s">
        <v>183</v>
      </c>
      <c r="J94" s="82">
        <v>42186</v>
      </c>
      <c r="K94" s="82">
        <v>42173</v>
      </c>
      <c r="L94" s="82">
        <v>42184</v>
      </c>
      <c r="M94" s="77" t="s">
        <v>184</v>
      </c>
      <c r="N94" s="77"/>
      <c r="O94" s="54" t="s">
        <v>316</v>
      </c>
      <c r="P94" s="82">
        <v>42736</v>
      </c>
      <c r="Q94" s="54" t="s">
        <v>1122</v>
      </c>
      <c r="R94" s="79" t="s">
        <v>1123</v>
      </c>
      <c r="S94" s="54"/>
      <c r="T94" s="54"/>
      <c r="U94" s="54"/>
    </row>
    <row r="95" spans="1:21" ht="89.25" x14ac:dyDescent="0.25">
      <c r="A95" s="54" t="s">
        <v>1128</v>
      </c>
      <c r="B95" s="53"/>
      <c r="C95" s="54" t="s">
        <v>26</v>
      </c>
      <c r="D95" s="54" t="s">
        <v>242</v>
      </c>
      <c r="E95" s="54">
        <v>2017</v>
      </c>
      <c r="F95" s="54" t="s">
        <v>39</v>
      </c>
      <c r="G95" s="54" t="s">
        <v>49</v>
      </c>
      <c r="H95" s="54" t="s">
        <v>1129</v>
      </c>
      <c r="I95" s="54" t="s">
        <v>183</v>
      </c>
      <c r="J95" s="82">
        <v>42736</v>
      </c>
      <c r="K95" s="82">
        <v>42718</v>
      </c>
      <c r="L95" s="82">
        <v>42754</v>
      </c>
      <c r="M95" s="77" t="s">
        <v>184</v>
      </c>
      <c r="N95" s="77"/>
      <c r="O95" s="54" t="s">
        <v>316</v>
      </c>
      <c r="P95" s="82">
        <v>43281</v>
      </c>
      <c r="Q95" s="54" t="s">
        <v>1130</v>
      </c>
      <c r="R95" s="79" t="s">
        <v>1131</v>
      </c>
      <c r="S95" s="54"/>
      <c r="T95" s="54"/>
      <c r="U95" s="54"/>
    </row>
    <row r="96" spans="1:21" ht="102" x14ac:dyDescent="0.25">
      <c r="A96" s="54" t="s">
        <v>1132</v>
      </c>
      <c r="B96" s="53"/>
      <c r="C96" s="54" t="s">
        <v>26</v>
      </c>
      <c r="D96" s="54" t="s">
        <v>242</v>
      </c>
      <c r="E96" s="54">
        <v>2017</v>
      </c>
      <c r="F96" s="54" t="s">
        <v>40</v>
      </c>
      <c r="G96" s="54" t="s">
        <v>49</v>
      </c>
      <c r="H96" s="54" t="s">
        <v>1133</v>
      </c>
      <c r="I96" s="54" t="s">
        <v>183</v>
      </c>
      <c r="J96" s="82">
        <v>42736</v>
      </c>
      <c r="K96" s="82">
        <v>42718</v>
      </c>
      <c r="L96" s="82">
        <v>42754</v>
      </c>
      <c r="M96" s="77" t="s">
        <v>184</v>
      </c>
      <c r="N96" s="77" t="s">
        <v>1120</v>
      </c>
      <c r="O96" s="54" t="s">
        <v>316</v>
      </c>
      <c r="P96" s="82">
        <v>43281</v>
      </c>
      <c r="Q96" s="54" t="s">
        <v>1134</v>
      </c>
      <c r="R96" s="79" t="s">
        <v>1131</v>
      </c>
      <c r="S96" s="54"/>
      <c r="T96" s="54"/>
      <c r="U96" s="54"/>
    </row>
    <row r="97" spans="1:21" ht="51" x14ac:dyDescent="0.25">
      <c r="A97" s="54" t="s">
        <v>1135</v>
      </c>
      <c r="B97" s="53"/>
      <c r="C97" s="54" t="s">
        <v>26</v>
      </c>
      <c r="D97" s="54" t="s">
        <v>242</v>
      </c>
      <c r="E97" s="54">
        <v>2017</v>
      </c>
      <c r="F97" s="54" t="s">
        <v>35</v>
      </c>
      <c r="G97" s="54" t="s">
        <v>49</v>
      </c>
      <c r="H97" s="54" t="s">
        <v>1136</v>
      </c>
      <c r="I97" s="54" t="s">
        <v>183</v>
      </c>
      <c r="J97" s="82">
        <v>42736</v>
      </c>
      <c r="K97" s="82">
        <v>42718</v>
      </c>
      <c r="L97" s="82">
        <v>42754</v>
      </c>
      <c r="M97" s="77" t="s">
        <v>184</v>
      </c>
      <c r="N97" s="77" t="s">
        <v>1124</v>
      </c>
      <c r="O97" s="54"/>
      <c r="P97" s="82"/>
      <c r="Q97" s="54"/>
      <c r="R97" s="79" t="s">
        <v>1131</v>
      </c>
      <c r="S97" s="54"/>
      <c r="T97" s="54"/>
      <c r="U97" s="54"/>
    </row>
    <row r="98" spans="1:21" ht="51" x14ac:dyDescent="0.25">
      <c r="A98" s="54" t="s">
        <v>1137</v>
      </c>
      <c r="B98" s="53"/>
      <c r="C98" s="54" t="s">
        <v>26</v>
      </c>
      <c r="D98" s="54" t="s">
        <v>242</v>
      </c>
      <c r="E98" s="54">
        <v>2017</v>
      </c>
      <c r="F98" s="54" t="s">
        <v>51</v>
      </c>
      <c r="G98" s="54" t="s">
        <v>49</v>
      </c>
      <c r="H98" s="54" t="s">
        <v>1138</v>
      </c>
      <c r="I98" s="54" t="s">
        <v>183</v>
      </c>
      <c r="J98" s="82">
        <v>42736</v>
      </c>
      <c r="K98" s="82">
        <v>42718</v>
      </c>
      <c r="L98" s="82">
        <v>42754</v>
      </c>
      <c r="M98" s="77" t="s">
        <v>184</v>
      </c>
      <c r="N98" s="77" t="s">
        <v>1126</v>
      </c>
      <c r="O98" s="54"/>
      <c r="P98" s="82"/>
      <c r="Q98" s="54"/>
      <c r="R98" s="79"/>
      <c r="S98" s="54"/>
      <c r="T98" s="54"/>
      <c r="U98" s="54"/>
    </row>
    <row r="99" spans="1:21" ht="51" x14ac:dyDescent="0.25">
      <c r="A99" s="54" t="s">
        <v>1139</v>
      </c>
      <c r="B99" s="53"/>
      <c r="C99" s="54" t="s">
        <v>26</v>
      </c>
      <c r="D99" s="54" t="s">
        <v>332</v>
      </c>
      <c r="E99" s="54">
        <v>2018</v>
      </c>
      <c r="F99" s="54" t="s">
        <v>51</v>
      </c>
      <c r="G99" s="54" t="s">
        <v>49</v>
      </c>
      <c r="H99" s="54" t="s">
        <v>1138</v>
      </c>
      <c r="I99" s="54" t="s">
        <v>1019</v>
      </c>
      <c r="J99" s="82">
        <v>43282</v>
      </c>
      <c r="K99" s="82">
        <v>43270</v>
      </c>
      <c r="L99" s="82">
        <v>43280</v>
      </c>
      <c r="M99" s="77" t="s">
        <v>162</v>
      </c>
      <c r="N99" s="77"/>
      <c r="O99" s="54"/>
      <c r="P99" s="82"/>
      <c r="Q99" s="54"/>
      <c r="R99" s="79" t="s">
        <v>1140</v>
      </c>
      <c r="S99" s="54"/>
      <c r="T99" s="54"/>
      <c r="U99" s="54"/>
    </row>
    <row r="100" spans="1:21" ht="38.25" x14ac:dyDescent="0.25">
      <c r="A100" s="54" t="s">
        <v>1141</v>
      </c>
      <c r="B100" s="53"/>
      <c r="C100" s="54" t="s">
        <v>26</v>
      </c>
      <c r="D100" s="54" t="s">
        <v>332</v>
      </c>
      <c r="E100" s="54">
        <v>2018</v>
      </c>
      <c r="F100" s="54" t="s">
        <v>35</v>
      </c>
      <c r="G100" s="54" t="s">
        <v>49</v>
      </c>
      <c r="H100" s="54" t="s">
        <v>1142</v>
      </c>
      <c r="I100" s="54" t="s">
        <v>1019</v>
      </c>
      <c r="J100" s="82">
        <v>43282</v>
      </c>
      <c r="K100" s="82">
        <v>43270</v>
      </c>
      <c r="L100" s="82">
        <v>43280</v>
      </c>
      <c r="M100" s="77" t="s">
        <v>162</v>
      </c>
      <c r="N100" s="77"/>
      <c r="O100" s="54"/>
      <c r="P100" s="82"/>
      <c r="Q100" s="54"/>
      <c r="R100" s="79" t="s">
        <v>1140</v>
      </c>
      <c r="S100" s="54"/>
      <c r="T100" s="54"/>
      <c r="U100" s="54"/>
    </row>
    <row r="101" spans="1:21" ht="51" x14ac:dyDescent="0.25">
      <c r="A101" s="54" t="s">
        <v>1143</v>
      </c>
      <c r="B101" s="53"/>
      <c r="C101" s="54" t="s">
        <v>26</v>
      </c>
      <c r="D101" s="54" t="s">
        <v>332</v>
      </c>
      <c r="E101" s="54">
        <v>2018</v>
      </c>
      <c r="F101" s="54" t="s">
        <v>40</v>
      </c>
      <c r="G101" s="54" t="s">
        <v>49</v>
      </c>
      <c r="H101" s="54" t="s">
        <v>1144</v>
      </c>
      <c r="I101" s="54" t="s">
        <v>1019</v>
      </c>
      <c r="J101" s="82">
        <v>43282</v>
      </c>
      <c r="K101" s="82">
        <v>43270</v>
      </c>
      <c r="L101" s="82">
        <v>43280</v>
      </c>
      <c r="M101" s="77" t="s">
        <v>162</v>
      </c>
      <c r="N101" s="77" t="s">
        <v>1120</v>
      </c>
      <c r="O101" s="54"/>
      <c r="P101" s="82"/>
      <c r="Q101" s="54"/>
      <c r="R101" s="79" t="s">
        <v>1140</v>
      </c>
      <c r="S101" s="54"/>
      <c r="T101" s="54"/>
      <c r="U101" s="54"/>
    </row>
    <row r="102" spans="1:21" ht="38.25" x14ac:dyDescent="0.25">
      <c r="A102" s="54" t="s">
        <v>1145</v>
      </c>
      <c r="B102" s="53"/>
      <c r="C102" s="54" t="s">
        <v>26</v>
      </c>
      <c r="D102" s="54" t="s">
        <v>332</v>
      </c>
      <c r="E102" s="54">
        <v>2018</v>
      </c>
      <c r="F102" s="54" t="s">
        <v>39</v>
      </c>
      <c r="G102" s="54" t="s">
        <v>49</v>
      </c>
      <c r="H102" s="54" t="s">
        <v>1129</v>
      </c>
      <c r="I102" s="54" t="s">
        <v>1019</v>
      </c>
      <c r="J102" s="82">
        <v>43282</v>
      </c>
      <c r="K102" s="82">
        <v>43270</v>
      </c>
      <c r="L102" s="82">
        <v>43280</v>
      </c>
      <c r="M102" s="77" t="s">
        <v>162</v>
      </c>
      <c r="N102" s="77" t="s">
        <v>1128</v>
      </c>
      <c r="O102" s="54"/>
      <c r="P102" s="82"/>
      <c r="Q102" s="54"/>
      <c r="R102" s="79" t="s">
        <v>1140</v>
      </c>
      <c r="S102" s="54"/>
      <c r="T102" s="54"/>
      <c r="U102" s="54"/>
    </row>
    <row r="103" spans="1:21" ht="63.75" x14ac:dyDescent="0.25">
      <c r="A103" s="54" t="s">
        <v>1146</v>
      </c>
      <c r="B103" s="53"/>
      <c r="C103" s="54" t="s">
        <v>18</v>
      </c>
      <c r="D103" s="54" t="s">
        <v>484</v>
      </c>
      <c r="E103" s="54">
        <v>2007</v>
      </c>
      <c r="F103" s="54" t="s">
        <v>52</v>
      </c>
      <c r="G103" s="54" t="s">
        <v>50</v>
      </c>
      <c r="H103" s="54" t="s">
        <v>1147</v>
      </c>
      <c r="I103" s="54" t="s">
        <v>183</v>
      </c>
      <c r="J103" s="82">
        <v>39629</v>
      </c>
      <c r="K103" s="82"/>
      <c r="L103" s="82">
        <v>39083</v>
      </c>
      <c r="M103" s="77" t="s">
        <v>162</v>
      </c>
      <c r="N103" s="77"/>
      <c r="O103" s="54"/>
      <c r="P103" s="82"/>
      <c r="Q103" s="54"/>
      <c r="R103" s="79" t="s">
        <v>1148</v>
      </c>
      <c r="S103" s="54"/>
      <c r="T103" s="54"/>
      <c r="U103" s="54"/>
    </row>
    <row r="104" spans="1:21" ht="76.5" x14ac:dyDescent="0.25">
      <c r="A104" s="54" t="s">
        <v>1149</v>
      </c>
      <c r="B104" s="53"/>
      <c r="C104" s="54" t="s">
        <v>18</v>
      </c>
      <c r="D104" s="54" t="s">
        <v>484</v>
      </c>
      <c r="E104" s="54">
        <v>2013</v>
      </c>
      <c r="F104" s="54" t="s">
        <v>882</v>
      </c>
      <c r="G104" s="54" t="s">
        <v>49</v>
      </c>
      <c r="H104" s="54" t="s">
        <v>1150</v>
      </c>
      <c r="I104" s="54" t="s">
        <v>183</v>
      </c>
      <c r="J104" s="82">
        <v>41640</v>
      </c>
      <c r="K104" s="82"/>
      <c r="L104" s="82">
        <v>41275</v>
      </c>
      <c r="M104" s="77" t="s">
        <v>162</v>
      </c>
      <c r="N104" s="77"/>
      <c r="O104" s="54"/>
      <c r="P104" s="82"/>
      <c r="Q104" s="54"/>
      <c r="R104" s="79" t="s">
        <v>1151</v>
      </c>
      <c r="S104" s="54"/>
      <c r="T104" s="54"/>
      <c r="U104" s="54"/>
    </row>
    <row r="105" spans="1:21" ht="51" x14ac:dyDescent="0.25">
      <c r="A105" s="54" t="s">
        <v>1152</v>
      </c>
      <c r="B105" s="53"/>
      <c r="C105" s="54" t="s">
        <v>18</v>
      </c>
      <c r="D105" s="54" t="s">
        <v>484</v>
      </c>
      <c r="E105" s="54">
        <v>2013</v>
      </c>
      <c r="F105" s="54" t="s">
        <v>33</v>
      </c>
      <c r="G105" s="54" t="s">
        <v>49</v>
      </c>
      <c r="H105" s="54" t="s">
        <v>1153</v>
      </c>
      <c r="I105" s="54" t="s">
        <v>183</v>
      </c>
      <c r="J105" s="82">
        <v>41456</v>
      </c>
      <c r="K105" s="82"/>
      <c r="L105" s="82">
        <v>41275</v>
      </c>
      <c r="M105" s="77" t="s">
        <v>162</v>
      </c>
      <c r="N105" s="77"/>
      <c r="O105" s="54"/>
      <c r="P105" s="82"/>
      <c r="Q105" s="54"/>
      <c r="R105" s="79" t="s">
        <v>1154</v>
      </c>
      <c r="S105" s="54"/>
      <c r="T105" s="54"/>
      <c r="U105" s="54"/>
    </row>
    <row r="106" spans="1:21" ht="89.25" x14ac:dyDescent="0.25">
      <c r="A106" s="54" t="s">
        <v>1155</v>
      </c>
      <c r="B106" s="53"/>
      <c r="C106" s="54" t="s">
        <v>18</v>
      </c>
      <c r="D106" s="54" t="s">
        <v>484</v>
      </c>
      <c r="E106" s="54">
        <v>2013</v>
      </c>
      <c r="F106" s="54" t="s">
        <v>33</v>
      </c>
      <c r="G106" s="54" t="s">
        <v>49</v>
      </c>
      <c r="H106" s="54" t="s">
        <v>1156</v>
      </c>
      <c r="I106" s="54" t="s">
        <v>183</v>
      </c>
      <c r="J106" s="82">
        <v>41640</v>
      </c>
      <c r="K106" s="82"/>
      <c r="L106" s="82">
        <v>41275</v>
      </c>
      <c r="M106" s="77" t="s">
        <v>162</v>
      </c>
      <c r="N106" s="77"/>
      <c r="O106" s="54"/>
      <c r="P106" s="82"/>
      <c r="Q106" s="54"/>
      <c r="R106" s="79" t="s">
        <v>1151</v>
      </c>
      <c r="S106" s="54"/>
      <c r="T106" s="54"/>
      <c r="U106" s="54"/>
    </row>
    <row r="107" spans="1:21" ht="51" x14ac:dyDescent="0.25">
      <c r="A107" s="54" t="s">
        <v>1157</v>
      </c>
      <c r="B107" s="53"/>
      <c r="C107" s="54" t="s">
        <v>18</v>
      </c>
      <c r="D107" s="54" t="s">
        <v>484</v>
      </c>
      <c r="E107" s="54">
        <v>2013</v>
      </c>
      <c r="F107" s="54" t="s">
        <v>36</v>
      </c>
      <c r="G107" s="54" t="s">
        <v>49</v>
      </c>
      <c r="H107" s="54" t="s">
        <v>1158</v>
      </c>
      <c r="I107" s="54" t="s">
        <v>183</v>
      </c>
      <c r="J107" s="82">
        <v>41821</v>
      </c>
      <c r="K107" s="82"/>
      <c r="L107" s="82">
        <v>41275</v>
      </c>
      <c r="M107" s="77" t="s">
        <v>162</v>
      </c>
      <c r="N107" s="77"/>
      <c r="O107" s="54"/>
      <c r="P107" s="82"/>
      <c r="Q107" s="54"/>
      <c r="R107" s="79" t="s">
        <v>1159</v>
      </c>
      <c r="S107" s="54"/>
      <c r="T107" s="54"/>
      <c r="U107" s="54"/>
    </row>
    <row r="108" spans="1:21" ht="153" x14ac:dyDescent="0.25">
      <c r="A108" s="54" t="s">
        <v>1160</v>
      </c>
      <c r="B108" s="53"/>
      <c r="C108" s="54" t="s">
        <v>18</v>
      </c>
      <c r="D108" s="54" t="s">
        <v>484</v>
      </c>
      <c r="E108" s="54">
        <v>2013</v>
      </c>
      <c r="F108" s="54" t="s">
        <v>40</v>
      </c>
      <c r="G108" s="54" t="s">
        <v>49</v>
      </c>
      <c r="H108" s="54" t="s">
        <v>1161</v>
      </c>
      <c r="I108" s="54" t="s">
        <v>183</v>
      </c>
      <c r="J108" s="82">
        <v>41640</v>
      </c>
      <c r="K108" s="82"/>
      <c r="L108" s="82">
        <v>41275</v>
      </c>
      <c r="M108" s="77" t="s">
        <v>162</v>
      </c>
      <c r="N108" s="77"/>
      <c r="O108" s="54"/>
      <c r="P108" s="82"/>
      <c r="Q108" s="54"/>
      <c r="R108" s="79" t="s">
        <v>1151</v>
      </c>
      <c r="S108" s="54"/>
      <c r="T108" s="54"/>
      <c r="U108" s="54"/>
    </row>
    <row r="109" spans="1:21" ht="114.75" x14ac:dyDescent="0.25">
      <c r="A109" s="54" t="s">
        <v>1162</v>
      </c>
      <c r="B109" s="53"/>
      <c r="C109" s="54" t="s">
        <v>18</v>
      </c>
      <c r="D109" s="54" t="s">
        <v>244</v>
      </c>
      <c r="E109" s="54">
        <v>2017</v>
      </c>
      <c r="F109" s="54" t="s">
        <v>882</v>
      </c>
      <c r="G109" s="54" t="s">
        <v>49</v>
      </c>
      <c r="H109" s="54" t="s">
        <v>1163</v>
      </c>
      <c r="I109" s="54" t="s">
        <v>945</v>
      </c>
      <c r="J109" s="82">
        <v>42748</v>
      </c>
      <c r="K109" s="82">
        <v>42748</v>
      </c>
      <c r="L109" s="82">
        <v>42758</v>
      </c>
      <c r="M109" s="77" t="s">
        <v>162</v>
      </c>
      <c r="N109" s="77"/>
      <c r="O109" s="54"/>
      <c r="P109" s="82"/>
      <c r="Q109" s="54"/>
      <c r="R109" s="79"/>
      <c r="S109" s="54"/>
      <c r="T109" s="54"/>
      <c r="U109" s="54"/>
    </row>
    <row r="110" spans="1:21" ht="63.75" x14ac:dyDescent="0.25">
      <c r="A110" s="54" t="s">
        <v>1164</v>
      </c>
      <c r="B110" s="53"/>
      <c r="C110" s="54" t="s">
        <v>18</v>
      </c>
      <c r="D110" s="54" t="s">
        <v>681</v>
      </c>
      <c r="E110" s="54">
        <v>2017</v>
      </c>
      <c r="F110" s="54" t="s">
        <v>1073</v>
      </c>
      <c r="G110" s="54" t="s">
        <v>49</v>
      </c>
      <c r="H110" s="54" t="s">
        <v>1165</v>
      </c>
      <c r="I110" s="54" t="s">
        <v>1019</v>
      </c>
      <c r="J110" s="82">
        <v>43101</v>
      </c>
      <c r="K110" s="82">
        <v>42887</v>
      </c>
      <c r="L110" s="82">
        <v>43413</v>
      </c>
      <c r="M110" s="77" t="s">
        <v>162</v>
      </c>
      <c r="N110" s="77"/>
      <c r="O110" s="54"/>
      <c r="P110" s="82"/>
      <c r="Q110" s="54"/>
      <c r="R110" s="79" t="s">
        <v>1166</v>
      </c>
      <c r="S110" s="54"/>
      <c r="T110" s="54"/>
      <c r="U110" s="54"/>
    </row>
    <row r="111" spans="1:21" ht="51" x14ac:dyDescent="0.25">
      <c r="A111" s="54" t="s">
        <v>1167</v>
      </c>
      <c r="B111" s="53"/>
      <c r="C111" s="54" t="s">
        <v>18</v>
      </c>
      <c r="D111" s="54" t="s">
        <v>681</v>
      </c>
      <c r="E111" s="54">
        <v>2017</v>
      </c>
      <c r="F111" s="54" t="s">
        <v>1073</v>
      </c>
      <c r="G111" s="54" t="s">
        <v>49</v>
      </c>
      <c r="H111" s="54" t="s">
        <v>1168</v>
      </c>
      <c r="I111" s="54" t="s">
        <v>1019</v>
      </c>
      <c r="J111" s="82">
        <v>43101</v>
      </c>
      <c r="K111" s="82">
        <v>42917</v>
      </c>
      <c r="L111" s="82">
        <v>43413</v>
      </c>
      <c r="M111" s="77" t="s">
        <v>162</v>
      </c>
      <c r="N111" s="77"/>
      <c r="O111" s="54"/>
      <c r="P111" s="82"/>
      <c r="Q111" s="54"/>
      <c r="R111" s="79" t="s">
        <v>1166</v>
      </c>
      <c r="S111" s="54"/>
      <c r="T111" s="54"/>
      <c r="U111" s="54"/>
    </row>
    <row r="112" spans="1:21" ht="76.5" x14ac:dyDescent="0.25">
      <c r="A112" s="54" t="s">
        <v>1169</v>
      </c>
      <c r="B112" s="53"/>
      <c r="C112" s="54" t="s">
        <v>31</v>
      </c>
      <c r="D112" s="54" t="s">
        <v>250</v>
      </c>
      <c r="E112" s="54">
        <v>2018</v>
      </c>
      <c r="F112" s="54" t="s">
        <v>36</v>
      </c>
      <c r="G112" s="54" t="s">
        <v>49</v>
      </c>
      <c r="H112" s="54" t="s">
        <v>1170</v>
      </c>
      <c r="I112" s="54" t="s">
        <v>183</v>
      </c>
      <c r="J112" s="82">
        <v>43282</v>
      </c>
      <c r="K112" s="82">
        <v>43130</v>
      </c>
      <c r="L112" s="82">
        <v>43137</v>
      </c>
      <c r="M112" s="77" t="s">
        <v>162</v>
      </c>
      <c r="N112" s="77"/>
      <c r="O112" s="54"/>
      <c r="P112" s="82"/>
      <c r="Q112" s="54"/>
      <c r="R112" s="79" t="s">
        <v>1171</v>
      </c>
      <c r="S112" s="54"/>
      <c r="T112" s="54"/>
      <c r="U112" s="54"/>
    </row>
    <row r="113" spans="1:21" ht="63.75" x14ac:dyDescent="0.25">
      <c r="A113" s="54" t="s">
        <v>1172</v>
      </c>
      <c r="B113" s="53"/>
      <c r="C113" s="54" t="s">
        <v>31</v>
      </c>
      <c r="D113" s="54" t="s">
        <v>250</v>
      </c>
      <c r="E113" s="54">
        <v>2018</v>
      </c>
      <c r="F113" s="54" t="s">
        <v>40</v>
      </c>
      <c r="G113" s="54" t="s">
        <v>49</v>
      </c>
      <c r="H113" s="54" t="s">
        <v>1173</v>
      </c>
      <c r="I113" s="54" t="s">
        <v>183</v>
      </c>
      <c r="J113" s="82">
        <v>43282</v>
      </c>
      <c r="K113" s="82">
        <v>43130</v>
      </c>
      <c r="L113" s="82">
        <v>43137</v>
      </c>
      <c r="M113" s="77" t="s">
        <v>162</v>
      </c>
      <c r="N113" s="77"/>
      <c r="O113" s="54"/>
      <c r="P113" s="82"/>
      <c r="Q113" s="54"/>
      <c r="R113" s="79" t="s">
        <v>1171</v>
      </c>
      <c r="S113" s="54"/>
      <c r="T113" s="54"/>
      <c r="U113" s="54"/>
    </row>
    <row r="114" spans="1:21" ht="63.75" x14ac:dyDescent="0.25">
      <c r="A114" s="54" t="s">
        <v>1174</v>
      </c>
      <c r="B114" s="53"/>
      <c r="C114" s="54" t="s">
        <v>31</v>
      </c>
      <c r="D114" s="54" t="s">
        <v>250</v>
      </c>
      <c r="E114" s="54">
        <v>2018</v>
      </c>
      <c r="F114" s="54" t="s">
        <v>33</v>
      </c>
      <c r="G114" s="54" t="s">
        <v>49</v>
      </c>
      <c r="H114" s="54" t="s">
        <v>1175</v>
      </c>
      <c r="I114" s="54" t="s">
        <v>183</v>
      </c>
      <c r="J114" s="82">
        <v>43282</v>
      </c>
      <c r="K114" s="82">
        <v>43130</v>
      </c>
      <c r="L114" s="82">
        <v>43137</v>
      </c>
      <c r="M114" s="77" t="s">
        <v>162</v>
      </c>
      <c r="N114" s="77"/>
      <c r="O114" s="54"/>
      <c r="P114" s="82"/>
      <c r="Q114" s="54"/>
      <c r="R114" s="79" t="s">
        <v>1171</v>
      </c>
      <c r="S114" s="54"/>
      <c r="T114" s="54"/>
      <c r="U114" s="54"/>
    </row>
    <row r="115" spans="1:21" ht="25.5" x14ac:dyDescent="0.25">
      <c r="A115" s="54" t="s">
        <v>1176</v>
      </c>
      <c r="B115" s="53"/>
      <c r="C115" s="54" t="s">
        <v>28</v>
      </c>
      <c r="D115" s="54" t="s">
        <v>254</v>
      </c>
      <c r="E115" s="54">
        <v>2011</v>
      </c>
      <c r="F115" s="54" t="s">
        <v>36</v>
      </c>
      <c r="G115" s="54" t="s">
        <v>49</v>
      </c>
      <c r="H115" s="54" t="s">
        <v>1177</v>
      </c>
      <c r="I115" s="54" t="s">
        <v>183</v>
      </c>
      <c r="J115" s="82">
        <v>40847</v>
      </c>
      <c r="K115" s="82"/>
      <c r="L115" s="82">
        <v>40544</v>
      </c>
      <c r="M115" s="77" t="s">
        <v>162</v>
      </c>
      <c r="N115" s="77"/>
      <c r="O115" s="54"/>
      <c r="P115" s="82"/>
      <c r="Q115" s="54"/>
      <c r="R115" s="79"/>
      <c r="S115" s="54"/>
      <c r="T115" s="54"/>
      <c r="U115" s="54"/>
    </row>
    <row r="116" spans="1:21" ht="89.25" x14ac:dyDescent="0.25">
      <c r="A116" s="54" t="s">
        <v>1178</v>
      </c>
      <c r="B116" s="53"/>
      <c r="C116" s="54" t="s">
        <v>28</v>
      </c>
      <c r="D116" s="54" t="s">
        <v>254</v>
      </c>
      <c r="E116" s="54">
        <v>2011</v>
      </c>
      <c r="F116" s="54" t="s">
        <v>40</v>
      </c>
      <c r="G116" s="54" t="s">
        <v>49</v>
      </c>
      <c r="H116" s="54" t="s">
        <v>1179</v>
      </c>
      <c r="I116" s="54" t="s">
        <v>183</v>
      </c>
      <c r="J116" s="82">
        <v>40847</v>
      </c>
      <c r="K116" s="82"/>
      <c r="L116" s="82">
        <v>40544</v>
      </c>
      <c r="M116" s="77" t="s">
        <v>162</v>
      </c>
      <c r="N116" s="77"/>
      <c r="O116" s="54"/>
      <c r="P116" s="82"/>
      <c r="Q116" s="54"/>
      <c r="R116" s="79"/>
      <c r="S116" s="54"/>
      <c r="T116" s="54"/>
      <c r="U116" s="54"/>
    </row>
    <row r="117" spans="1:21" ht="102" x14ac:dyDescent="0.25">
      <c r="A117" s="54" t="s">
        <v>1180</v>
      </c>
      <c r="B117" s="53"/>
      <c r="C117" s="54" t="s">
        <v>28</v>
      </c>
      <c r="D117" s="54" t="s">
        <v>254</v>
      </c>
      <c r="E117" s="54">
        <v>2011</v>
      </c>
      <c r="F117" s="54" t="s">
        <v>33</v>
      </c>
      <c r="G117" s="54" t="s">
        <v>49</v>
      </c>
      <c r="H117" s="54" t="s">
        <v>1181</v>
      </c>
      <c r="I117" s="54" t="s">
        <v>183</v>
      </c>
      <c r="J117" s="82">
        <v>40847</v>
      </c>
      <c r="K117" s="82"/>
      <c r="L117" s="82">
        <v>40544</v>
      </c>
      <c r="M117" s="77" t="s">
        <v>162</v>
      </c>
      <c r="N117" s="77"/>
      <c r="O117" s="54"/>
      <c r="P117" s="82"/>
      <c r="Q117" s="54"/>
      <c r="R117" s="79"/>
      <c r="S117" s="54"/>
      <c r="T117" s="54"/>
      <c r="U117" s="54"/>
    </row>
    <row r="118" spans="1:21" ht="127.5" x14ac:dyDescent="0.25">
      <c r="A118" s="54" t="s">
        <v>1182</v>
      </c>
      <c r="B118" s="53"/>
      <c r="C118" s="54" t="s">
        <v>28</v>
      </c>
      <c r="D118" s="54" t="s">
        <v>254</v>
      </c>
      <c r="E118" s="54">
        <v>2012</v>
      </c>
      <c r="F118" s="54" t="s">
        <v>51</v>
      </c>
      <c r="G118" s="54" t="s">
        <v>49</v>
      </c>
      <c r="H118" s="54" t="s">
        <v>1183</v>
      </c>
      <c r="I118" s="54" t="s">
        <v>183</v>
      </c>
      <c r="J118" s="82">
        <v>41261</v>
      </c>
      <c r="K118" s="82"/>
      <c r="L118" s="82">
        <v>40909</v>
      </c>
      <c r="M118" s="77" t="s">
        <v>162</v>
      </c>
      <c r="N118" s="77"/>
      <c r="O118" s="54"/>
      <c r="P118" s="82"/>
      <c r="Q118" s="54"/>
      <c r="R118" s="79"/>
      <c r="S118" s="54"/>
      <c r="T118" s="54"/>
      <c r="U118" s="54"/>
    </row>
    <row r="119" spans="1:21" ht="51" x14ac:dyDescent="0.25">
      <c r="A119" s="54" t="s">
        <v>1184</v>
      </c>
      <c r="B119" s="53"/>
      <c r="C119" s="54" t="s">
        <v>28</v>
      </c>
      <c r="D119" s="54" t="s">
        <v>254</v>
      </c>
      <c r="E119" s="54">
        <v>2014</v>
      </c>
      <c r="F119" s="54" t="s">
        <v>916</v>
      </c>
      <c r="G119" s="54" t="s">
        <v>49</v>
      </c>
      <c r="H119" s="54" t="s">
        <v>1185</v>
      </c>
      <c r="I119" s="54" t="s">
        <v>913</v>
      </c>
      <c r="J119" s="82">
        <v>41640</v>
      </c>
      <c r="K119" s="82"/>
      <c r="L119" s="82">
        <v>41949</v>
      </c>
      <c r="M119" s="77" t="s">
        <v>162</v>
      </c>
      <c r="N119" s="77"/>
      <c r="O119" s="54"/>
      <c r="P119" s="82"/>
      <c r="Q119" s="54"/>
      <c r="R119" s="79"/>
      <c r="S119" s="54"/>
      <c r="T119" s="54"/>
      <c r="U119" s="54"/>
    </row>
    <row r="120" spans="1:21" ht="280.5" x14ac:dyDescent="0.25">
      <c r="A120" s="54" t="s">
        <v>1186</v>
      </c>
      <c r="B120" s="53"/>
      <c r="C120" s="54" t="s">
        <v>28</v>
      </c>
      <c r="D120" s="54" t="s">
        <v>254</v>
      </c>
      <c r="E120" s="54">
        <v>2017</v>
      </c>
      <c r="F120" s="54" t="s">
        <v>882</v>
      </c>
      <c r="G120" s="54" t="s">
        <v>49</v>
      </c>
      <c r="H120" s="54" t="s">
        <v>1187</v>
      </c>
      <c r="I120" s="54"/>
      <c r="J120" s="82">
        <v>43009</v>
      </c>
      <c r="K120" s="82">
        <v>42990</v>
      </c>
      <c r="L120" s="82">
        <v>43167</v>
      </c>
      <c r="M120" s="77" t="s">
        <v>162</v>
      </c>
      <c r="N120" s="77"/>
      <c r="O120" s="54"/>
      <c r="P120" s="82"/>
      <c r="Q120" s="54"/>
      <c r="R120" s="79"/>
      <c r="S120" s="54"/>
      <c r="T120" s="54"/>
      <c r="U120" s="54"/>
    </row>
    <row r="121" spans="1:21" ht="153" x14ac:dyDescent="0.25">
      <c r="A121" s="54" t="s">
        <v>1188</v>
      </c>
      <c r="B121" s="53"/>
      <c r="C121" s="54" t="s">
        <v>28</v>
      </c>
      <c r="D121" s="54" t="s">
        <v>254</v>
      </c>
      <c r="E121" s="54">
        <v>2018</v>
      </c>
      <c r="F121" s="54" t="s">
        <v>33</v>
      </c>
      <c r="G121" s="54" t="s">
        <v>49</v>
      </c>
      <c r="H121" s="54" t="s">
        <v>1189</v>
      </c>
      <c r="I121" s="54" t="s">
        <v>1019</v>
      </c>
      <c r="J121" s="82">
        <v>43466</v>
      </c>
      <c r="K121" s="82">
        <v>43390</v>
      </c>
      <c r="L121" s="82">
        <v>43427</v>
      </c>
      <c r="M121" s="77" t="s">
        <v>162</v>
      </c>
      <c r="N121" s="77"/>
      <c r="O121" s="54"/>
      <c r="P121" s="82"/>
      <c r="Q121" s="54"/>
      <c r="R121" s="79" t="s">
        <v>1190</v>
      </c>
      <c r="S121" s="54"/>
      <c r="T121" s="54"/>
      <c r="U121" s="54"/>
    </row>
    <row r="122" spans="1:21" ht="76.5" x14ac:dyDescent="0.25">
      <c r="A122" s="54" t="s">
        <v>1191</v>
      </c>
      <c r="B122" s="53"/>
      <c r="C122" s="54" t="s">
        <v>19</v>
      </c>
      <c r="D122" s="54" t="s">
        <v>257</v>
      </c>
      <c r="E122" s="54">
        <v>2014</v>
      </c>
      <c r="F122" s="54" t="s">
        <v>40</v>
      </c>
      <c r="G122" s="54" t="s">
        <v>49</v>
      </c>
      <c r="H122" s="54" t="s">
        <v>1192</v>
      </c>
      <c r="I122" s="54" t="s">
        <v>183</v>
      </c>
      <c r="J122" s="82">
        <v>41944</v>
      </c>
      <c r="K122" s="82"/>
      <c r="L122" s="82">
        <v>41950</v>
      </c>
      <c r="M122" s="77" t="s">
        <v>162</v>
      </c>
      <c r="N122" s="77"/>
      <c r="O122" s="54"/>
      <c r="P122" s="82"/>
      <c r="Q122" s="54"/>
      <c r="R122" s="79"/>
      <c r="S122" s="54"/>
      <c r="T122" s="54"/>
      <c r="U122" s="54"/>
    </row>
    <row r="123" spans="1:21" ht="76.5" x14ac:dyDescent="0.25">
      <c r="A123" s="54" t="s">
        <v>1193</v>
      </c>
      <c r="B123" s="53"/>
      <c r="C123" s="54" t="s">
        <v>19</v>
      </c>
      <c r="D123" s="54" t="s">
        <v>257</v>
      </c>
      <c r="E123" s="54">
        <v>2014</v>
      </c>
      <c r="F123" s="54" t="s">
        <v>36</v>
      </c>
      <c r="G123" s="54" t="s">
        <v>49</v>
      </c>
      <c r="H123" s="54" t="s">
        <v>1194</v>
      </c>
      <c r="I123" s="54" t="s">
        <v>183</v>
      </c>
      <c r="J123" s="82">
        <v>42064</v>
      </c>
      <c r="K123" s="82"/>
      <c r="L123" s="82">
        <v>41950</v>
      </c>
      <c r="M123" s="77" t="s">
        <v>162</v>
      </c>
      <c r="N123" s="77"/>
      <c r="O123" s="54"/>
      <c r="P123" s="82"/>
      <c r="Q123" s="54"/>
      <c r="R123" s="79"/>
      <c r="S123" s="54"/>
      <c r="T123" s="54"/>
      <c r="U123" s="54"/>
    </row>
    <row r="124" spans="1:21" ht="25.5" x14ac:dyDescent="0.25">
      <c r="A124" s="54" t="s">
        <v>1195</v>
      </c>
      <c r="B124" s="53"/>
      <c r="C124" s="54" t="s">
        <v>19</v>
      </c>
      <c r="D124" s="54" t="s">
        <v>257</v>
      </c>
      <c r="E124" s="54">
        <v>2014</v>
      </c>
      <c r="F124" s="54" t="s">
        <v>35</v>
      </c>
      <c r="G124" s="54" t="s">
        <v>49</v>
      </c>
      <c r="H124" s="54" t="s">
        <v>1196</v>
      </c>
      <c r="I124" s="54" t="s">
        <v>183</v>
      </c>
      <c r="J124" s="82">
        <v>42064</v>
      </c>
      <c r="K124" s="82"/>
      <c r="L124" s="82">
        <v>41950</v>
      </c>
      <c r="M124" s="77" t="s">
        <v>162</v>
      </c>
      <c r="N124" s="77"/>
      <c r="O124" s="54"/>
      <c r="P124" s="82"/>
      <c r="Q124" s="54"/>
      <c r="R124" s="79"/>
      <c r="S124" s="54"/>
      <c r="T124" s="54"/>
      <c r="U124" s="54"/>
    </row>
    <row r="125" spans="1:21" ht="38.25" x14ac:dyDescent="0.25">
      <c r="A125" s="54" t="s">
        <v>1197</v>
      </c>
      <c r="B125" s="53"/>
      <c r="C125" s="54" t="s">
        <v>19</v>
      </c>
      <c r="D125" s="54" t="s">
        <v>257</v>
      </c>
      <c r="E125" s="54">
        <v>2014</v>
      </c>
      <c r="F125" s="54" t="s">
        <v>33</v>
      </c>
      <c r="G125" s="54" t="s">
        <v>49</v>
      </c>
      <c r="H125" s="54" t="s">
        <v>1198</v>
      </c>
      <c r="I125" s="54" t="s">
        <v>183</v>
      </c>
      <c r="J125" s="82">
        <v>42064</v>
      </c>
      <c r="K125" s="82"/>
      <c r="L125" s="82">
        <v>41950</v>
      </c>
      <c r="M125" s="77" t="s">
        <v>162</v>
      </c>
      <c r="N125" s="77"/>
      <c r="O125" s="54"/>
      <c r="P125" s="82"/>
      <c r="Q125" s="54"/>
      <c r="R125" s="79"/>
      <c r="S125" s="54"/>
      <c r="T125" s="54"/>
      <c r="U125" s="54"/>
    </row>
    <row r="126" spans="1:21" ht="25.5" x14ac:dyDescent="0.25">
      <c r="A126" s="54" t="s">
        <v>1199</v>
      </c>
      <c r="B126" s="53"/>
      <c r="C126" s="54" t="s">
        <v>19</v>
      </c>
      <c r="D126" s="54" t="s">
        <v>257</v>
      </c>
      <c r="E126" s="54">
        <v>2014</v>
      </c>
      <c r="F126" s="54" t="s">
        <v>51</v>
      </c>
      <c r="G126" s="54" t="s">
        <v>49</v>
      </c>
      <c r="H126" s="54" t="s">
        <v>1200</v>
      </c>
      <c r="I126" s="54" t="s">
        <v>183</v>
      </c>
      <c r="J126" s="82">
        <v>42369</v>
      </c>
      <c r="K126" s="82"/>
      <c r="L126" s="82">
        <v>41950</v>
      </c>
      <c r="M126" s="77" t="s">
        <v>162</v>
      </c>
      <c r="N126" s="77"/>
      <c r="O126" s="54"/>
      <c r="P126" s="82"/>
      <c r="Q126" s="54"/>
      <c r="R126" s="79"/>
      <c r="S126" s="54"/>
      <c r="T126" s="54"/>
      <c r="U126" s="54"/>
    </row>
    <row r="127" spans="1:21" ht="51" x14ac:dyDescent="0.25">
      <c r="A127" s="54" t="s">
        <v>1201</v>
      </c>
      <c r="B127" s="53"/>
      <c r="C127" s="54" t="s">
        <v>19</v>
      </c>
      <c r="D127" s="54" t="s">
        <v>257</v>
      </c>
      <c r="E127" s="54">
        <v>2014</v>
      </c>
      <c r="F127" s="54" t="s">
        <v>51</v>
      </c>
      <c r="G127" s="54" t="s">
        <v>49</v>
      </c>
      <c r="H127" s="54" t="s">
        <v>1202</v>
      </c>
      <c r="I127" s="54" t="s">
        <v>183</v>
      </c>
      <c r="J127" s="82">
        <v>42064</v>
      </c>
      <c r="K127" s="82"/>
      <c r="L127" s="82">
        <v>41950</v>
      </c>
      <c r="M127" s="77" t="s">
        <v>162</v>
      </c>
      <c r="N127" s="77"/>
      <c r="O127" s="54"/>
      <c r="P127" s="82"/>
      <c r="Q127" s="54"/>
      <c r="R127" s="79"/>
      <c r="S127" s="54"/>
      <c r="T127" s="54"/>
      <c r="U127" s="54"/>
    </row>
    <row r="128" spans="1:21" ht="63.75" x14ac:dyDescent="0.25">
      <c r="A128" s="54" t="s">
        <v>1203</v>
      </c>
      <c r="B128" s="53"/>
      <c r="C128" s="54" t="s">
        <v>19</v>
      </c>
      <c r="D128" s="54" t="s">
        <v>257</v>
      </c>
      <c r="E128" s="54">
        <v>2014</v>
      </c>
      <c r="F128" s="54" t="s">
        <v>882</v>
      </c>
      <c r="G128" s="54" t="s">
        <v>49</v>
      </c>
      <c r="H128" s="54" t="s">
        <v>1204</v>
      </c>
      <c r="I128" s="54" t="s">
        <v>183</v>
      </c>
      <c r="J128" s="82">
        <v>42064</v>
      </c>
      <c r="K128" s="82"/>
      <c r="L128" s="82">
        <v>41950</v>
      </c>
      <c r="M128" s="77" t="s">
        <v>162</v>
      </c>
      <c r="N128" s="77"/>
      <c r="O128" s="54"/>
      <c r="P128" s="82"/>
      <c r="Q128" s="54"/>
      <c r="R128" s="79"/>
      <c r="S128" s="54"/>
      <c r="T128" s="54"/>
      <c r="U128" s="54"/>
    </row>
    <row r="129" spans="1:21" ht="38.25" x14ac:dyDescent="0.25">
      <c r="A129" s="54" t="s">
        <v>1205</v>
      </c>
      <c r="B129" s="53"/>
      <c r="C129" s="54" t="s">
        <v>19</v>
      </c>
      <c r="D129" s="54" t="s">
        <v>257</v>
      </c>
      <c r="E129" s="54">
        <v>2014</v>
      </c>
      <c r="F129" s="54" t="s">
        <v>882</v>
      </c>
      <c r="G129" s="54" t="s">
        <v>44</v>
      </c>
      <c r="H129" s="54" t="s">
        <v>1206</v>
      </c>
      <c r="I129" s="54"/>
      <c r="J129" s="82">
        <v>42369</v>
      </c>
      <c r="K129" s="82"/>
      <c r="L129" s="82">
        <v>41950</v>
      </c>
      <c r="M129" s="77" t="s">
        <v>162</v>
      </c>
      <c r="N129" s="77"/>
      <c r="O129" s="54"/>
      <c r="P129" s="82"/>
      <c r="Q129" s="54"/>
      <c r="R129" s="79"/>
      <c r="S129" s="54"/>
      <c r="T129" s="54"/>
      <c r="U129" s="54"/>
    </row>
    <row r="130" spans="1:21" ht="127.5" x14ac:dyDescent="0.25">
      <c r="A130" s="54" t="s">
        <v>1207</v>
      </c>
      <c r="B130" s="53"/>
      <c r="C130" s="54" t="s">
        <v>19</v>
      </c>
      <c r="D130" s="54" t="s">
        <v>257</v>
      </c>
      <c r="E130" s="54">
        <v>2016</v>
      </c>
      <c r="F130" s="54" t="s">
        <v>36</v>
      </c>
      <c r="G130" s="54" t="s">
        <v>49</v>
      </c>
      <c r="H130" s="54" t="s">
        <v>1208</v>
      </c>
      <c r="I130" s="54" t="s">
        <v>183</v>
      </c>
      <c r="J130" s="82">
        <v>42736</v>
      </c>
      <c r="K130" s="82">
        <v>42717</v>
      </c>
      <c r="L130" s="82">
        <v>42724</v>
      </c>
      <c r="M130" s="77" t="s">
        <v>162</v>
      </c>
      <c r="N130" s="77"/>
      <c r="O130" s="54"/>
      <c r="P130" s="82"/>
      <c r="Q130" s="54"/>
      <c r="R130" s="79"/>
      <c r="S130" s="54"/>
      <c r="T130" s="54"/>
      <c r="U130" s="54"/>
    </row>
    <row r="131" spans="1:21" ht="63.75" x14ac:dyDescent="0.25">
      <c r="A131" s="54" t="s">
        <v>1209</v>
      </c>
      <c r="B131" s="53"/>
      <c r="C131" s="54" t="s">
        <v>19</v>
      </c>
      <c r="D131" s="54" t="s">
        <v>257</v>
      </c>
      <c r="E131" s="54">
        <v>2016</v>
      </c>
      <c r="F131" s="54" t="s">
        <v>40</v>
      </c>
      <c r="G131" s="54" t="s">
        <v>49</v>
      </c>
      <c r="H131" s="54" t="s">
        <v>1210</v>
      </c>
      <c r="I131" s="54" t="s">
        <v>183</v>
      </c>
      <c r="J131" s="82">
        <v>42736</v>
      </c>
      <c r="K131" s="82">
        <v>42717</v>
      </c>
      <c r="L131" s="82">
        <v>42724</v>
      </c>
      <c r="M131" s="77" t="s">
        <v>184</v>
      </c>
      <c r="N131" s="77"/>
      <c r="O131" s="54"/>
      <c r="P131" s="82"/>
      <c r="Q131" s="54"/>
      <c r="R131" s="79"/>
      <c r="S131" s="54"/>
      <c r="T131" s="54"/>
      <c r="U131" s="54"/>
    </row>
    <row r="132" spans="1:21" ht="76.5" x14ac:dyDescent="0.25">
      <c r="A132" s="54" t="s">
        <v>1211</v>
      </c>
      <c r="B132" s="53"/>
      <c r="C132" s="54" t="s">
        <v>19</v>
      </c>
      <c r="D132" s="54" t="s">
        <v>257</v>
      </c>
      <c r="E132" s="54">
        <v>2016</v>
      </c>
      <c r="F132" s="54" t="s">
        <v>33</v>
      </c>
      <c r="G132" s="54" t="s">
        <v>49</v>
      </c>
      <c r="H132" s="54" t="s">
        <v>1212</v>
      </c>
      <c r="I132" s="54" t="s">
        <v>183</v>
      </c>
      <c r="J132" s="82">
        <v>42795</v>
      </c>
      <c r="K132" s="82">
        <v>42717</v>
      </c>
      <c r="L132" s="82">
        <v>42724</v>
      </c>
      <c r="M132" s="77" t="s">
        <v>162</v>
      </c>
      <c r="N132" s="77" t="s">
        <v>1197</v>
      </c>
      <c r="O132" s="54"/>
      <c r="P132" s="82"/>
      <c r="Q132" s="54"/>
      <c r="R132" s="79"/>
      <c r="S132" s="54"/>
      <c r="T132" s="54"/>
      <c r="U132" s="54"/>
    </row>
    <row r="133" spans="1:21" ht="63.75" x14ac:dyDescent="0.25">
      <c r="A133" s="54" t="s">
        <v>1213</v>
      </c>
      <c r="B133" s="53"/>
      <c r="C133" s="54" t="s">
        <v>19</v>
      </c>
      <c r="D133" s="54" t="s">
        <v>257</v>
      </c>
      <c r="E133" s="54">
        <v>2017</v>
      </c>
      <c r="F133" s="54" t="s">
        <v>36</v>
      </c>
      <c r="G133" s="54" t="s">
        <v>49</v>
      </c>
      <c r="H133" s="54" t="s">
        <v>1214</v>
      </c>
      <c r="I133" s="54" t="s">
        <v>183</v>
      </c>
      <c r="J133" s="82">
        <v>43101</v>
      </c>
      <c r="K133" s="82">
        <v>43053</v>
      </c>
      <c r="L133" s="82">
        <v>43055</v>
      </c>
      <c r="M133" s="77" t="s">
        <v>162</v>
      </c>
      <c r="N133" s="77"/>
      <c r="O133" s="54"/>
      <c r="P133" s="82"/>
      <c r="Q133" s="54"/>
      <c r="R133" s="79" t="s">
        <v>1215</v>
      </c>
      <c r="S133" s="54"/>
      <c r="T133" s="54"/>
      <c r="U133" s="54"/>
    </row>
    <row r="134" spans="1:21" ht="114.75" x14ac:dyDescent="0.25">
      <c r="A134" s="54" t="s">
        <v>1216</v>
      </c>
      <c r="B134" s="53"/>
      <c r="C134" s="54" t="s">
        <v>19</v>
      </c>
      <c r="D134" s="54" t="s">
        <v>257</v>
      </c>
      <c r="E134" s="54">
        <v>2017</v>
      </c>
      <c r="F134" s="54" t="s">
        <v>33</v>
      </c>
      <c r="G134" s="54" t="s">
        <v>49</v>
      </c>
      <c r="H134" s="54" t="s">
        <v>1217</v>
      </c>
      <c r="I134" s="54" t="s">
        <v>183</v>
      </c>
      <c r="J134" s="82">
        <v>43101</v>
      </c>
      <c r="K134" s="82">
        <v>43053</v>
      </c>
      <c r="L134" s="82">
        <v>43055</v>
      </c>
      <c r="M134" s="77" t="s">
        <v>162</v>
      </c>
      <c r="N134" s="77"/>
      <c r="O134" s="54"/>
      <c r="P134" s="82"/>
      <c r="Q134" s="54"/>
      <c r="R134" s="79" t="s">
        <v>1215</v>
      </c>
      <c r="S134" s="54"/>
      <c r="T134" s="54"/>
      <c r="U134" s="54"/>
    </row>
    <row r="135" spans="1:21" ht="153" x14ac:dyDescent="0.25">
      <c r="A135" s="54" t="s">
        <v>1218</v>
      </c>
      <c r="B135" s="53"/>
      <c r="C135" s="54" t="s">
        <v>19</v>
      </c>
      <c r="D135" s="54" t="s">
        <v>257</v>
      </c>
      <c r="E135" s="54">
        <v>2018</v>
      </c>
      <c r="F135" s="54" t="s">
        <v>39</v>
      </c>
      <c r="G135" s="54" t="s">
        <v>49</v>
      </c>
      <c r="H135" s="54" t="s">
        <v>1219</v>
      </c>
      <c r="I135" s="54" t="s">
        <v>183</v>
      </c>
      <c r="J135" s="82">
        <v>43282</v>
      </c>
      <c r="K135" s="82">
        <v>43249</v>
      </c>
      <c r="L135" s="82">
        <v>43257</v>
      </c>
      <c r="M135" s="77" t="s">
        <v>162</v>
      </c>
      <c r="N135" s="77"/>
      <c r="O135" s="54"/>
      <c r="P135" s="82"/>
      <c r="Q135" s="54"/>
      <c r="R135" s="79"/>
      <c r="S135" s="54"/>
      <c r="T135" s="54"/>
      <c r="U135" s="54"/>
    </row>
    <row r="136" spans="1:21" ht="102" x14ac:dyDescent="0.25">
      <c r="A136" s="54" t="s">
        <v>1220</v>
      </c>
      <c r="B136" s="53"/>
      <c r="C136" s="54" t="s">
        <v>19</v>
      </c>
      <c r="D136" s="54" t="s">
        <v>257</v>
      </c>
      <c r="E136" s="54">
        <v>2018</v>
      </c>
      <c r="F136" s="54" t="s">
        <v>40</v>
      </c>
      <c r="G136" s="54" t="s">
        <v>49</v>
      </c>
      <c r="H136" s="54" t="s">
        <v>1221</v>
      </c>
      <c r="I136" s="54" t="s">
        <v>183</v>
      </c>
      <c r="J136" s="82">
        <v>43282</v>
      </c>
      <c r="K136" s="82">
        <v>43249</v>
      </c>
      <c r="L136" s="82">
        <v>43257</v>
      </c>
      <c r="M136" s="77" t="s">
        <v>162</v>
      </c>
      <c r="N136" s="77" t="s">
        <v>1209</v>
      </c>
      <c r="O136" s="54"/>
      <c r="P136" s="82"/>
      <c r="Q136" s="54"/>
      <c r="R136" s="79"/>
      <c r="S136" s="54"/>
      <c r="T136" s="54"/>
      <c r="U136" s="54"/>
    </row>
    <row r="137" spans="1:21" ht="63.75" x14ac:dyDescent="0.25">
      <c r="A137" s="54" t="s">
        <v>1222</v>
      </c>
      <c r="B137" s="53"/>
      <c r="C137" s="54" t="s">
        <v>20</v>
      </c>
      <c r="D137" s="54" t="s">
        <v>261</v>
      </c>
      <c r="E137" s="54">
        <v>2012</v>
      </c>
      <c r="F137" s="54" t="s">
        <v>4</v>
      </c>
      <c r="G137" s="54" t="s">
        <v>44</v>
      </c>
      <c r="H137" s="54" t="s">
        <v>1223</v>
      </c>
      <c r="I137" s="54" t="s">
        <v>183</v>
      </c>
      <c r="J137" s="82">
        <v>40969</v>
      </c>
      <c r="K137" s="82"/>
      <c r="L137" s="82">
        <v>40909</v>
      </c>
      <c r="M137" s="77" t="s">
        <v>162</v>
      </c>
      <c r="N137" s="77"/>
      <c r="O137" s="54"/>
      <c r="P137" s="82"/>
      <c r="Q137" s="54"/>
      <c r="R137" s="79"/>
      <c r="S137" s="54"/>
      <c r="T137" s="54"/>
      <c r="U137" s="54"/>
    </row>
    <row r="138" spans="1:21" ht="51" x14ac:dyDescent="0.25">
      <c r="A138" s="54" t="s">
        <v>1224</v>
      </c>
      <c r="B138" s="53"/>
      <c r="C138" s="54" t="s">
        <v>20</v>
      </c>
      <c r="D138" s="54" t="s">
        <v>261</v>
      </c>
      <c r="E138" s="54">
        <v>2014</v>
      </c>
      <c r="F138" s="54" t="s">
        <v>38</v>
      </c>
      <c r="G138" s="54" t="s">
        <v>49</v>
      </c>
      <c r="H138" s="54" t="s">
        <v>1225</v>
      </c>
      <c r="I138" s="54" t="s">
        <v>183</v>
      </c>
      <c r="J138" s="82">
        <v>41791</v>
      </c>
      <c r="K138" s="82"/>
      <c r="L138" s="82">
        <v>41746</v>
      </c>
      <c r="M138" s="77" t="s">
        <v>162</v>
      </c>
      <c r="N138" s="77"/>
      <c r="O138" s="54"/>
      <c r="P138" s="82"/>
      <c r="Q138" s="54"/>
      <c r="R138" s="79"/>
      <c r="S138" s="54"/>
      <c r="T138" s="54"/>
      <c r="U138" s="54"/>
    </row>
    <row r="139" spans="1:21" ht="63.75" x14ac:dyDescent="0.25">
      <c r="A139" s="54" t="s">
        <v>1226</v>
      </c>
      <c r="B139" s="53"/>
      <c r="C139" s="54" t="s">
        <v>20</v>
      </c>
      <c r="D139" s="54" t="s">
        <v>261</v>
      </c>
      <c r="E139" s="54">
        <v>2016</v>
      </c>
      <c r="F139" s="54" t="s">
        <v>911</v>
      </c>
      <c r="G139" s="54" t="s">
        <v>49</v>
      </c>
      <c r="H139" s="54" t="s">
        <v>1227</v>
      </c>
      <c r="I139" s="54" t="s">
        <v>913</v>
      </c>
      <c r="J139" s="82">
        <v>42450</v>
      </c>
      <c r="K139" s="82"/>
      <c r="L139" s="82">
        <v>42450</v>
      </c>
      <c r="M139" s="77" t="s">
        <v>162</v>
      </c>
      <c r="N139" s="77"/>
      <c r="O139" s="54"/>
      <c r="P139" s="82"/>
      <c r="Q139" s="54"/>
      <c r="R139" s="79"/>
      <c r="S139" s="54"/>
      <c r="T139" s="54"/>
      <c r="U139" s="54"/>
    </row>
    <row r="140" spans="1:21" ht="25.5" x14ac:dyDescent="0.25">
      <c r="A140" s="54" t="s">
        <v>1228</v>
      </c>
      <c r="B140" s="53"/>
      <c r="C140" s="54" t="s">
        <v>20</v>
      </c>
      <c r="D140" s="54" t="s">
        <v>261</v>
      </c>
      <c r="E140" s="54">
        <v>2016</v>
      </c>
      <c r="F140" s="54" t="s">
        <v>40</v>
      </c>
      <c r="G140" s="54" t="s">
        <v>49</v>
      </c>
      <c r="H140" s="54" t="s">
        <v>1229</v>
      </c>
      <c r="I140" s="54"/>
      <c r="J140" s="82">
        <v>42619</v>
      </c>
      <c r="K140" s="82">
        <v>42612</v>
      </c>
      <c r="L140" s="82">
        <v>42647</v>
      </c>
      <c r="M140" s="77" t="s">
        <v>162</v>
      </c>
      <c r="N140" s="77"/>
      <c r="O140" s="54"/>
      <c r="P140" s="82"/>
      <c r="Q140" s="54"/>
      <c r="R140" s="79" t="s">
        <v>1230</v>
      </c>
      <c r="S140" s="54"/>
      <c r="T140" s="54"/>
      <c r="U140" s="54"/>
    </row>
    <row r="141" spans="1:21" ht="63.75" x14ac:dyDescent="0.25">
      <c r="A141" s="54" t="s">
        <v>1231</v>
      </c>
      <c r="B141" s="53"/>
      <c r="C141" s="54" t="s">
        <v>20</v>
      </c>
      <c r="D141" s="54" t="s">
        <v>261</v>
      </c>
      <c r="E141" s="54">
        <v>2016</v>
      </c>
      <c r="F141" s="54" t="s">
        <v>33</v>
      </c>
      <c r="G141" s="54" t="s">
        <v>49</v>
      </c>
      <c r="H141" s="54" t="s">
        <v>1232</v>
      </c>
      <c r="I141" s="54" t="s">
        <v>1233</v>
      </c>
      <c r="J141" s="82">
        <v>42619</v>
      </c>
      <c r="K141" s="82">
        <v>42612</v>
      </c>
      <c r="L141" s="82">
        <v>42647</v>
      </c>
      <c r="M141" s="77" t="s">
        <v>162</v>
      </c>
      <c r="N141" s="77"/>
      <c r="O141" s="54"/>
      <c r="P141" s="82"/>
      <c r="Q141" s="54"/>
      <c r="R141" s="79" t="s">
        <v>1230</v>
      </c>
      <c r="S141" s="54"/>
      <c r="T141" s="54"/>
      <c r="U141" s="54"/>
    </row>
    <row r="142" spans="1:21" ht="89.25" x14ac:dyDescent="0.25">
      <c r="A142" s="54" t="s">
        <v>1234</v>
      </c>
      <c r="B142" s="53"/>
      <c r="C142" s="54" t="s">
        <v>20</v>
      </c>
      <c r="D142" s="54" t="s">
        <v>261</v>
      </c>
      <c r="E142" s="54">
        <v>2017</v>
      </c>
      <c r="F142" s="54" t="s">
        <v>38</v>
      </c>
      <c r="G142" s="54" t="s">
        <v>50</v>
      </c>
      <c r="H142" s="54" t="s">
        <v>1235</v>
      </c>
      <c r="I142" s="54"/>
      <c r="J142" s="82">
        <v>43101</v>
      </c>
      <c r="K142" s="82">
        <v>43018</v>
      </c>
      <c r="L142" s="82">
        <v>43025</v>
      </c>
      <c r="M142" s="77" t="s">
        <v>162</v>
      </c>
      <c r="N142" s="77" t="s">
        <v>1224</v>
      </c>
      <c r="O142" s="54"/>
      <c r="P142" s="82"/>
      <c r="Q142" s="54"/>
      <c r="R142" s="79"/>
      <c r="S142" s="54"/>
      <c r="T142" s="54"/>
      <c r="U142" s="54"/>
    </row>
    <row r="143" spans="1:21" ht="114.75" x14ac:dyDescent="0.25">
      <c r="A143" s="54" t="s">
        <v>1236</v>
      </c>
      <c r="B143" s="53"/>
      <c r="C143" s="54" t="s">
        <v>20</v>
      </c>
      <c r="D143" s="54" t="s">
        <v>261</v>
      </c>
      <c r="E143" s="54">
        <v>2018</v>
      </c>
      <c r="F143" s="54" t="s">
        <v>33</v>
      </c>
      <c r="G143" s="54" t="s">
        <v>49</v>
      </c>
      <c r="H143" s="54" t="s">
        <v>1237</v>
      </c>
      <c r="I143" s="54" t="s">
        <v>1238</v>
      </c>
      <c r="J143" s="82">
        <v>43409</v>
      </c>
      <c r="K143" s="82">
        <v>43395</v>
      </c>
      <c r="L143" s="82">
        <v>43424</v>
      </c>
      <c r="M143" s="77" t="s">
        <v>162</v>
      </c>
      <c r="N143" s="77" t="s">
        <v>1231</v>
      </c>
      <c r="O143" s="54"/>
      <c r="P143" s="82"/>
      <c r="Q143" s="54"/>
      <c r="R143" s="79" t="s">
        <v>1239</v>
      </c>
      <c r="S143" s="54"/>
      <c r="T143" s="54"/>
      <c r="U143" s="54"/>
    </row>
    <row r="144" spans="1:21" ht="25.5" x14ac:dyDescent="0.25">
      <c r="A144" s="54" t="s">
        <v>1240</v>
      </c>
      <c r="B144" s="53"/>
      <c r="C144" s="54" t="s">
        <v>21</v>
      </c>
      <c r="D144" s="54" t="s">
        <v>265</v>
      </c>
      <c r="E144" s="54">
        <v>2010</v>
      </c>
      <c r="F144" s="54" t="s">
        <v>40</v>
      </c>
      <c r="G144" s="54" t="s">
        <v>49</v>
      </c>
      <c r="H144" s="54" t="s">
        <v>1241</v>
      </c>
      <c r="I144" s="54" t="s">
        <v>183</v>
      </c>
      <c r="J144" s="82">
        <v>40452</v>
      </c>
      <c r="K144" s="82"/>
      <c r="L144" s="82">
        <v>40179</v>
      </c>
      <c r="M144" s="77" t="s">
        <v>162</v>
      </c>
      <c r="N144" s="77"/>
      <c r="O144" s="54"/>
      <c r="P144" s="82"/>
      <c r="Q144" s="54"/>
      <c r="R144" s="79" t="s">
        <v>1242</v>
      </c>
      <c r="S144" s="54"/>
      <c r="T144" s="54"/>
      <c r="U144" s="54"/>
    </row>
    <row r="145" spans="1:21" ht="51" x14ac:dyDescent="0.25">
      <c r="A145" s="54" t="s">
        <v>1243</v>
      </c>
      <c r="B145" s="53"/>
      <c r="C145" s="54" t="s">
        <v>21</v>
      </c>
      <c r="D145" s="54" t="s">
        <v>265</v>
      </c>
      <c r="E145" s="54">
        <v>2013</v>
      </c>
      <c r="F145" s="54" t="s">
        <v>52</v>
      </c>
      <c r="G145" s="54" t="s">
        <v>50</v>
      </c>
      <c r="H145" s="54" t="s">
        <v>1244</v>
      </c>
      <c r="I145" s="54" t="s">
        <v>183</v>
      </c>
      <c r="J145" s="82">
        <v>41275</v>
      </c>
      <c r="K145" s="82"/>
      <c r="L145" s="82">
        <v>41275</v>
      </c>
      <c r="M145" s="77" t="s">
        <v>162</v>
      </c>
      <c r="N145" s="77"/>
      <c r="O145" s="54"/>
      <c r="P145" s="82"/>
      <c r="Q145" s="54"/>
      <c r="R145" s="79" t="s">
        <v>1245</v>
      </c>
      <c r="S145" s="54"/>
      <c r="T145" s="54"/>
      <c r="U145" s="54"/>
    </row>
    <row r="146" spans="1:21" ht="25.5" x14ac:dyDescent="0.25">
      <c r="A146" s="54" t="s">
        <v>1246</v>
      </c>
      <c r="B146" s="53"/>
      <c r="C146" s="54" t="s">
        <v>21</v>
      </c>
      <c r="D146" s="54" t="s">
        <v>265</v>
      </c>
      <c r="E146" s="54">
        <v>2014</v>
      </c>
      <c r="F146" s="54" t="s">
        <v>4</v>
      </c>
      <c r="G146" s="54" t="s">
        <v>44</v>
      </c>
      <c r="H146" s="54" t="s">
        <v>1247</v>
      </c>
      <c r="I146" s="54" t="s">
        <v>889</v>
      </c>
      <c r="J146" s="82">
        <v>42005</v>
      </c>
      <c r="K146" s="82"/>
      <c r="L146" s="82">
        <v>41949</v>
      </c>
      <c r="M146" s="77" t="s">
        <v>162</v>
      </c>
      <c r="N146" s="77"/>
      <c r="O146" s="54"/>
      <c r="P146" s="82"/>
      <c r="Q146" s="54"/>
      <c r="R146" s="79" t="s">
        <v>706</v>
      </c>
      <c r="S146" s="54"/>
      <c r="T146" s="54"/>
      <c r="U146" s="54"/>
    </row>
    <row r="147" spans="1:21" ht="25.5" x14ac:dyDescent="0.25">
      <c r="A147" s="54" t="s">
        <v>752</v>
      </c>
      <c r="B147" s="53"/>
      <c r="C147" s="54" t="s">
        <v>21</v>
      </c>
      <c r="D147" s="54" t="s">
        <v>265</v>
      </c>
      <c r="E147" s="54">
        <v>2014</v>
      </c>
      <c r="F147" s="54" t="s">
        <v>4</v>
      </c>
      <c r="G147" s="54" t="s">
        <v>49</v>
      </c>
      <c r="H147" s="54" t="s">
        <v>1248</v>
      </c>
      <c r="I147" s="54" t="s">
        <v>889</v>
      </c>
      <c r="J147" s="82">
        <v>41890</v>
      </c>
      <c r="K147" s="82"/>
      <c r="L147" s="82">
        <v>41949</v>
      </c>
      <c r="M147" s="77" t="s">
        <v>162</v>
      </c>
      <c r="N147" s="77"/>
      <c r="O147" s="54"/>
      <c r="P147" s="82"/>
      <c r="Q147" s="54"/>
      <c r="R147" s="79" t="s">
        <v>706</v>
      </c>
      <c r="S147" s="54" t="s">
        <v>644</v>
      </c>
      <c r="T147" s="54"/>
      <c r="U147" s="54"/>
    </row>
    <row r="148" spans="1:21" ht="140.25" x14ac:dyDescent="0.25">
      <c r="A148" s="54" t="s">
        <v>1249</v>
      </c>
      <c r="B148" s="53"/>
      <c r="C148" s="54" t="s">
        <v>21</v>
      </c>
      <c r="D148" s="54" t="s">
        <v>265</v>
      </c>
      <c r="E148" s="54">
        <v>2014</v>
      </c>
      <c r="F148" s="54" t="s">
        <v>35</v>
      </c>
      <c r="G148" s="54" t="s">
        <v>49</v>
      </c>
      <c r="H148" s="54" t="s">
        <v>1250</v>
      </c>
      <c r="I148" s="54" t="s">
        <v>183</v>
      </c>
      <c r="J148" s="82">
        <v>42217</v>
      </c>
      <c r="K148" s="82">
        <v>42506</v>
      </c>
      <c r="L148" s="82">
        <v>42090</v>
      </c>
      <c r="M148" s="77" t="s">
        <v>184</v>
      </c>
      <c r="N148" s="77" t="s">
        <v>1251</v>
      </c>
      <c r="O148" s="54"/>
      <c r="P148" s="82"/>
      <c r="Q148" s="54"/>
      <c r="R148" s="79" t="s">
        <v>1252</v>
      </c>
      <c r="S148" s="54"/>
      <c r="T148" s="54"/>
      <c r="U148" s="54"/>
    </row>
    <row r="149" spans="1:21" ht="38.25" x14ac:dyDescent="0.25">
      <c r="A149" s="54" t="s">
        <v>1253</v>
      </c>
      <c r="B149" s="53"/>
      <c r="C149" s="54" t="s">
        <v>21</v>
      </c>
      <c r="D149" s="54" t="s">
        <v>265</v>
      </c>
      <c r="E149" s="54">
        <v>2015</v>
      </c>
      <c r="F149" s="54" t="s">
        <v>882</v>
      </c>
      <c r="G149" s="54" t="s">
        <v>44</v>
      </c>
      <c r="H149" s="54" t="s">
        <v>1254</v>
      </c>
      <c r="I149" s="54" t="s">
        <v>183</v>
      </c>
      <c r="J149" s="82">
        <v>42333</v>
      </c>
      <c r="K149" s="82"/>
      <c r="L149" s="82">
        <v>42005</v>
      </c>
      <c r="M149" s="77" t="s">
        <v>162</v>
      </c>
      <c r="N149" s="77"/>
      <c r="O149" s="54"/>
      <c r="P149" s="82"/>
      <c r="Q149" s="54"/>
      <c r="R149" s="79"/>
      <c r="S149" s="54"/>
      <c r="T149" s="54"/>
      <c r="U149" s="54"/>
    </row>
    <row r="150" spans="1:21" ht="25.5" x14ac:dyDescent="0.25">
      <c r="A150" s="54" t="s">
        <v>1255</v>
      </c>
      <c r="B150" s="53"/>
      <c r="C150" s="54" t="s">
        <v>21</v>
      </c>
      <c r="D150" s="54" t="s">
        <v>265</v>
      </c>
      <c r="E150" s="54">
        <v>2015</v>
      </c>
      <c r="F150" s="54" t="s">
        <v>916</v>
      </c>
      <c r="G150" s="54" t="s">
        <v>49</v>
      </c>
      <c r="H150" s="54" t="s">
        <v>1256</v>
      </c>
      <c r="I150" s="54" t="s">
        <v>913</v>
      </c>
      <c r="J150" s="82">
        <v>42034</v>
      </c>
      <c r="K150" s="82"/>
      <c r="L150" s="82">
        <v>42034</v>
      </c>
      <c r="M150" s="77" t="s">
        <v>162</v>
      </c>
      <c r="N150" s="77"/>
      <c r="O150" s="54"/>
      <c r="P150" s="82"/>
      <c r="Q150" s="54"/>
      <c r="R150" s="79"/>
      <c r="S150" s="54"/>
      <c r="T150" s="54"/>
      <c r="U150" s="54"/>
    </row>
    <row r="151" spans="1:21" ht="114.75" x14ac:dyDescent="0.25">
      <c r="A151" s="54" t="s">
        <v>1251</v>
      </c>
      <c r="B151" s="53"/>
      <c r="C151" s="54" t="s">
        <v>21</v>
      </c>
      <c r="D151" s="54" t="s">
        <v>265</v>
      </c>
      <c r="E151" s="54">
        <v>2016</v>
      </c>
      <c r="F151" s="54" t="s">
        <v>35</v>
      </c>
      <c r="G151" s="54" t="s">
        <v>49</v>
      </c>
      <c r="H151" s="54" t="s">
        <v>1257</v>
      </c>
      <c r="I151" s="54" t="s">
        <v>183</v>
      </c>
      <c r="J151" s="82">
        <v>42522</v>
      </c>
      <c r="K151" s="82"/>
      <c r="L151" s="82">
        <v>42370</v>
      </c>
      <c r="M151" s="77" t="s">
        <v>184</v>
      </c>
      <c r="N151" s="77"/>
      <c r="O151" s="54"/>
      <c r="P151" s="82"/>
      <c r="Q151" s="54"/>
      <c r="R151" s="79" t="s">
        <v>1258</v>
      </c>
      <c r="S151" s="54"/>
      <c r="T151" s="54"/>
      <c r="U151" s="54"/>
    </row>
    <row r="152" spans="1:21" ht="76.5" x14ac:dyDescent="0.25">
      <c r="A152" s="54" t="s">
        <v>1259</v>
      </c>
      <c r="B152" s="53"/>
      <c r="C152" s="54" t="s">
        <v>21</v>
      </c>
      <c r="D152" s="54" t="s">
        <v>265</v>
      </c>
      <c r="E152" s="54">
        <v>2016</v>
      </c>
      <c r="F152" s="54" t="s">
        <v>1073</v>
      </c>
      <c r="G152" s="54" t="s">
        <v>49</v>
      </c>
      <c r="H152" s="54" t="s">
        <v>1260</v>
      </c>
      <c r="I152" s="54"/>
      <c r="J152" s="82">
        <v>42514</v>
      </c>
      <c r="K152" s="82">
        <v>42514</v>
      </c>
      <c r="L152" s="82">
        <v>42796</v>
      </c>
      <c r="M152" s="77" t="s">
        <v>162</v>
      </c>
      <c r="N152" s="77"/>
      <c r="O152" s="54"/>
      <c r="P152" s="82"/>
      <c r="Q152" s="54"/>
      <c r="R152" s="79" t="s">
        <v>1261</v>
      </c>
      <c r="S152" s="54"/>
      <c r="T152" s="54"/>
      <c r="U152" s="54"/>
    </row>
    <row r="153" spans="1:21" ht="51" x14ac:dyDescent="0.25">
      <c r="A153" s="54" t="s">
        <v>1262</v>
      </c>
      <c r="B153" s="53"/>
      <c r="C153" s="54" t="s">
        <v>21</v>
      </c>
      <c r="D153" s="54" t="s">
        <v>265</v>
      </c>
      <c r="E153" s="54">
        <v>2018</v>
      </c>
      <c r="F153" s="54" t="s">
        <v>35</v>
      </c>
      <c r="G153" s="54" t="s">
        <v>49</v>
      </c>
      <c r="H153" s="54" t="s">
        <v>1263</v>
      </c>
      <c r="I153" s="54" t="s">
        <v>183</v>
      </c>
      <c r="J153" s="82">
        <v>43160</v>
      </c>
      <c r="K153" s="82">
        <v>43069</v>
      </c>
      <c r="L153" s="82">
        <v>43160</v>
      </c>
      <c r="M153" s="77" t="s">
        <v>162</v>
      </c>
      <c r="N153" s="77"/>
      <c r="O153" s="54"/>
      <c r="P153" s="82"/>
      <c r="Q153" s="54"/>
      <c r="R153" s="79" t="s">
        <v>1264</v>
      </c>
      <c r="S153" s="54"/>
      <c r="T153" s="54"/>
      <c r="U153" s="54"/>
    </row>
    <row r="154" spans="1:21" ht="102" x14ac:dyDescent="0.25">
      <c r="A154" s="54" t="s">
        <v>1265</v>
      </c>
      <c r="B154" s="53"/>
      <c r="C154" s="54" t="s">
        <v>21</v>
      </c>
      <c r="D154" s="54" t="s">
        <v>265</v>
      </c>
      <c r="E154" s="54">
        <v>2018</v>
      </c>
      <c r="F154" s="54" t="s">
        <v>35</v>
      </c>
      <c r="G154" s="54" t="s">
        <v>49</v>
      </c>
      <c r="H154" s="54" t="s">
        <v>1266</v>
      </c>
      <c r="I154" s="54" t="s">
        <v>183</v>
      </c>
      <c r="J154" s="82">
        <v>43160</v>
      </c>
      <c r="K154" s="82">
        <v>43080</v>
      </c>
      <c r="L154" s="82">
        <v>43182</v>
      </c>
      <c r="M154" s="77" t="s">
        <v>162</v>
      </c>
      <c r="N154" s="77"/>
      <c r="O154" s="54"/>
      <c r="P154" s="82"/>
      <c r="Q154" s="54"/>
      <c r="R154" s="79" t="s">
        <v>1267</v>
      </c>
      <c r="S154" s="54"/>
      <c r="T154" s="54"/>
      <c r="U154" s="54"/>
    </row>
    <row r="155" spans="1:21" ht="51" x14ac:dyDescent="0.25">
      <c r="A155" s="54" t="s">
        <v>1268</v>
      </c>
      <c r="B155" s="53"/>
      <c r="C155" s="54" t="s">
        <v>21</v>
      </c>
      <c r="D155" s="54" t="s">
        <v>265</v>
      </c>
      <c r="E155" s="54">
        <v>2018</v>
      </c>
      <c r="F155" s="54" t="s">
        <v>884</v>
      </c>
      <c r="G155" s="54" t="s">
        <v>49</v>
      </c>
      <c r="H155" s="54" t="s">
        <v>1269</v>
      </c>
      <c r="I155" s="54" t="s">
        <v>764</v>
      </c>
      <c r="J155" s="82">
        <v>43465</v>
      </c>
      <c r="K155" s="82">
        <v>43334</v>
      </c>
      <c r="L155" s="82">
        <v>43244</v>
      </c>
      <c r="M155" s="77" t="s">
        <v>162</v>
      </c>
      <c r="N155" s="77"/>
      <c r="O155" s="54"/>
      <c r="P155" s="82"/>
      <c r="Q155" s="54"/>
      <c r="R155" s="79" t="s">
        <v>1270</v>
      </c>
      <c r="S155" s="54"/>
      <c r="T155" s="54"/>
      <c r="U155" s="54"/>
    </row>
    <row r="156" spans="1:21" ht="63.75" x14ac:dyDescent="0.25">
      <c r="A156" s="54" t="s">
        <v>1271</v>
      </c>
      <c r="B156" s="53"/>
      <c r="C156" s="54" t="s">
        <v>48</v>
      </c>
      <c r="D156" s="54" t="s">
        <v>269</v>
      </c>
      <c r="E156" s="54">
        <v>2014</v>
      </c>
      <c r="F156" s="54" t="s">
        <v>916</v>
      </c>
      <c r="G156" s="54" t="s">
        <v>49</v>
      </c>
      <c r="H156" s="54" t="s">
        <v>1272</v>
      </c>
      <c r="I156" s="54" t="s">
        <v>913</v>
      </c>
      <c r="J156" s="82">
        <v>41640</v>
      </c>
      <c r="K156" s="82"/>
      <c r="L156" s="82">
        <v>41640</v>
      </c>
      <c r="M156" s="77" t="s">
        <v>162</v>
      </c>
      <c r="N156" s="77"/>
      <c r="O156" s="54"/>
      <c r="P156" s="82"/>
      <c r="Q156" s="54"/>
      <c r="R156" s="79" t="s">
        <v>1273</v>
      </c>
      <c r="S156" s="54"/>
      <c r="T156" s="54"/>
      <c r="U156" s="54"/>
    </row>
    <row r="157" spans="1:21" ht="165.75" x14ac:dyDescent="0.25">
      <c r="A157" s="54" t="s">
        <v>1274</v>
      </c>
      <c r="B157" s="53"/>
      <c r="C157" s="54" t="s">
        <v>48</v>
      </c>
      <c r="D157" s="54" t="s">
        <v>875</v>
      </c>
      <c r="E157" s="54">
        <v>2014</v>
      </c>
      <c r="F157" s="54" t="s">
        <v>51</v>
      </c>
      <c r="G157" s="54" t="s">
        <v>49</v>
      </c>
      <c r="H157" s="54" t="s">
        <v>1275</v>
      </c>
      <c r="I157" s="54" t="s">
        <v>183</v>
      </c>
      <c r="J157" s="82">
        <v>41791</v>
      </c>
      <c r="K157" s="82"/>
      <c r="L157" s="82">
        <v>41816</v>
      </c>
      <c r="M157" s="77" t="s">
        <v>162</v>
      </c>
      <c r="N157" s="77"/>
      <c r="O157" s="54" t="s">
        <v>316</v>
      </c>
      <c r="P157" s="82">
        <v>42907</v>
      </c>
      <c r="Q157" s="54" t="s">
        <v>1276</v>
      </c>
      <c r="R157" s="79" t="s">
        <v>1277</v>
      </c>
      <c r="S157" s="54"/>
      <c r="T157" s="54"/>
      <c r="U157" s="54"/>
    </row>
    <row r="158" spans="1:21" ht="102" x14ac:dyDescent="0.25">
      <c r="A158" s="54" t="s">
        <v>1278</v>
      </c>
      <c r="B158" s="53"/>
      <c r="C158" s="54" t="s">
        <v>48</v>
      </c>
      <c r="D158" s="54" t="s">
        <v>875</v>
      </c>
      <c r="E158" s="54">
        <v>2014</v>
      </c>
      <c r="F158" s="54" t="s">
        <v>39</v>
      </c>
      <c r="G158" s="54" t="s">
        <v>49</v>
      </c>
      <c r="H158" s="54" t="s">
        <v>1279</v>
      </c>
      <c r="I158" s="54" t="s">
        <v>1280</v>
      </c>
      <c r="J158" s="82">
        <v>41913</v>
      </c>
      <c r="K158" s="82"/>
      <c r="L158" s="82">
        <v>41816</v>
      </c>
      <c r="M158" s="77" t="s">
        <v>162</v>
      </c>
      <c r="N158" s="77"/>
      <c r="O158" s="54"/>
      <c r="P158" s="82"/>
      <c r="Q158" s="54"/>
      <c r="R158" s="79" t="s">
        <v>1277</v>
      </c>
      <c r="S158" s="54"/>
      <c r="T158" s="54"/>
      <c r="U158" s="54"/>
    </row>
    <row r="159" spans="1:21" ht="114.75" x14ac:dyDescent="0.25">
      <c r="A159" s="54" t="s">
        <v>1281</v>
      </c>
      <c r="B159" s="53"/>
      <c r="C159" s="54" t="s">
        <v>48</v>
      </c>
      <c r="D159" s="54" t="s">
        <v>875</v>
      </c>
      <c r="E159" s="54">
        <v>2014</v>
      </c>
      <c r="F159" s="54" t="s">
        <v>34</v>
      </c>
      <c r="G159" s="54" t="s">
        <v>49</v>
      </c>
      <c r="H159" s="54" t="s">
        <v>1282</v>
      </c>
      <c r="I159" s="54" t="s">
        <v>183</v>
      </c>
      <c r="J159" s="82">
        <v>42370</v>
      </c>
      <c r="K159" s="82"/>
      <c r="L159" s="82">
        <v>41946</v>
      </c>
      <c r="M159" s="77" t="s">
        <v>162</v>
      </c>
      <c r="N159" s="77"/>
      <c r="O159" s="54" t="s">
        <v>316</v>
      </c>
      <c r="P159" s="82">
        <v>42576</v>
      </c>
      <c r="Q159" s="54" t="s">
        <v>1283</v>
      </c>
      <c r="R159" s="79" t="s">
        <v>1284</v>
      </c>
      <c r="S159" s="54"/>
      <c r="T159" s="54"/>
      <c r="U159" s="54"/>
    </row>
    <row r="160" spans="1:21" ht="114.75" x14ac:dyDescent="0.25">
      <c r="A160" s="54" t="s">
        <v>1285</v>
      </c>
      <c r="B160" s="53"/>
      <c r="C160" s="54" t="s">
        <v>48</v>
      </c>
      <c r="D160" s="54" t="s">
        <v>875</v>
      </c>
      <c r="E160" s="54">
        <v>2017</v>
      </c>
      <c r="F160" s="54" t="s">
        <v>34</v>
      </c>
      <c r="G160" s="54" t="s">
        <v>49</v>
      </c>
      <c r="H160" s="54" t="s">
        <v>1286</v>
      </c>
      <c r="I160" s="54" t="s">
        <v>183</v>
      </c>
      <c r="J160" s="82">
        <v>43011</v>
      </c>
      <c r="K160" s="82">
        <v>42998</v>
      </c>
      <c r="L160" s="82">
        <v>43032</v>
      </c>
      <c r="M160" s="77" t="s">
        <v>162</v>
      </c>
      <c r="N160" s="77"/>
      <c r="O160" s="54"/>
      <c r="P160" s="82"/>
      <c r="Q160" s="54"/>
      <c r="R160" s="79" t="s">
        <v>1287</v>
      </c>
      <c r="S160" s="54"/>
      <c r="T160" s="54"/>
      <c r="U160" s="54"/>
    </row>
    <row r="161" spans="1:21" ht="127.5" x14ac:dyDescent="0.25">
      <c r="A161" s="54" t="s">
        <v>1288</v>
      </c>
      <c r="B161" s="53"/>
      <c r="C161" s="54" t="s">
        <v>48</v>
      </c>
      <c r="D161" s="54" t="s">
        <v>875</v>
      </c>
      <c r="E161" s="54">
        <v>2017</v>
      </c>
      <c r="F161" s="54" t="s">
        <v>51</v>
      </c>
      <c r="G161" s="54" t="s">
        <v>49</v>
      </c>
      <c r="H161" s="54" t="s">
        <v>1289</v>
      </c>
      <c r="I161" s="54" t="s">
        <v>1019</v>
      </c>
      <c r="J161" s="82">
        <v>42913</v>
      </c>
      <c r="K161" s="82">
        <v>42907</v>
      </c>
      <c r="L161" s="82">
        <v>43413</v>
      </c>
      <c r="M161" s="77" t="s">
        <v>162</v>
      </c>
      <c r="N161" s="77"/>
      <c r="O161" s="54"/>
      <c r="P161" s="82"/>
      <c r="Q161" s="54"/>
      <c r="R161" s="79" t="s">
        <v>1290</v>
      </c>
      <c r="S161" s="54"/>
      <c r="T161" s="54"/>
      <c r="U161" s="54"/>
    </row>
    <row r="162" spans="1:21" ht="204" x14ac:dyDescent="0.25">
      <c r="A162" s="54" t="s">
        <v>1291</v>
      </c>
      <c r="B162" s="53"/>
      <c r="C162" s="54" t="s">
        <v>48</v>
      </c>
      <c r="D162" s="54" t="s">
        <v>269</v>
      </c>
      <c r="E162" s="54">
        <v>2018</v>
      </c>
      <c r="F162" s="54" t="s">
        <v>916</v>
      </c>
      <c r="G162" s="54" t="s">
        <v>49</v>
      </c>
      <c r="H162" s="54" t="s">
        <v>1292</v>
      </c>
      <c r="I162" s="54" t="s">
        <v>913</v>
      </c>
      <c r="J162" s="82">
        <v>42121</v>
      </c>
      <c r="K162" s="82"/>
      <c r="L162" s="82">
        <v>43256</v>
      </c>
      <c r="M162" s="77" t="s">
        <v>162</v>
      </c>
      <c r="N162" s="77"/>
      <c r="O162" s="54"/>
      <c r="P162" s="82"/>
      <c r="Q162" s="54"/>
      <c r="R162" s="79" t="s">
        <v>1038</v>
      </c>
      <c r="S162" s="54"/>
      <c r="T162" s="54"/>
      <c r="U162" s="54"/>
    </row>
  </sheetData>
  <mergeCells count="3">
    <mergeCell ref="J4:L4"/>
    <mergeCell ref="O4:Q4"/>
    <mergeCell ref="S4:U4"/>
  </mergeCells>
  <hyperlinks>
    <hyperlink ref="A1" location="'Table of Contents'!A1" display="&lt; Table of Contents"/>
  </hyperlinks>
  <pageMargins left="0.7" right="0.7" top="0.75" bottom="0.75" header="0.3" footer="0.3"/>
  <pageSetup paperSize="9" scale="52" fitToHeight="0" orientation="landscape"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List!$D$5:$D$22</xm:f>
          </x14:formula1>
          <xm:sqref>F6:F162</xm:sqref>
        </x14:dataValidation>
        <x14:dataValidation type="list" allowBlank="1" showInputMessage="1" showErrorMessage="1">
          <x14:formula1>
            <xm:f>List!$F$5:$F$9</xm:f>
          </x14:formula1>
          <xm:sqref>G6:G162</xm:sqref>
        </x14:dataValidation>
        <x14:dataValidation type="list" allowBlank="1" showInputMessage="1" showErrorMessage="1">
          <x14:formula1>
            <xm:f>List!$B$5:$B$33</xm:f>
          </x14:formula1>
          <xm:sqref>C6:C162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481</vt:i4>
      </vt:variant>
    </vt:vector>
  </HeadingPairs>
  <TitlesOfParts>
    <vt:vector size="492" baseType="lpstr">
      <vt:lpstr>Table of Contents</vt:lpstr>
      <vt:lpstr>CCoB</vt:lpstr>
      <vt:lpstr>CCyB</vt:lpstr>
      <vt:lpstr>G-SII</vt:lpstr>
      <vt:lpstr>O-SII</vt:lpstr>
      <vt:lpstr>SRB</vt:lpstr>
      <vt:lpstr>Reciprocation (recognition)</vt:lpstr>
      <vt:lpstr>Matrix of reciprocation</vt:lpstr>
      <vt:lpstr>Other measures</vt:lpstr>
      <vt:lpstr>Glossary</vt:lpstr>
      <vt:lpstr>List</vt:lpstr>
      <vt:lpstr>MesID1</vt:lpstr>
      <vt:lpstr>MesID10</vt:lpstr>
      <vt:lpstr>MesID100</vt:lpstr>
      <vt:lpstr>MesID101</vt:lpstr>
      <vt:lpstr>MesID102</vt:lpstr>
      <vt:lpstr>MesID103</vt:lpstr>
      <vt:lpstr>MesID104</vt:lpstr>
      <vt:lpstr>MesID105</vt:lpstr>
      <vt:lpstr>MesID106</vt:lpstr>
      <vt:lpstr>MesID108</vt:lpstr>
      <vt:lpstr>MesID109</vt:lpstr>
      <vt:lpstr>MesID11</vt:lpstr>
      <vt:lpstr>MesID110</vt:lpstr>
      <vt:lpstr>MesID111</vt:lpstr>
      <vt:lpstr>MesID112</vt:lpstr>
      <vt:lpstr>MesID113</vt:lpstr>
      <vt:lpstr>MesID115</vt:lpstr>
      <vt:lpstr>MesID116</vt:lpstr>
      <vt:lpstr>MesID118</vt:lpstr>
      <vt:lpstr>MesID119</vt:lpstr>
      <vt:lpstr>MesID12</vt:lpstr>
      <vt:lpstr>MesID120</vt:lpstr>
      <vt:lpstr>MesID121</vt:lpstr>
      <vt:lpstr>MesID124</vt:lpstr>
      <vt:lpstr>MesID125</vt:lpstr>
      <vt:lpstr>MesID126</vt:lpstr>
      <vt:lpstr>MesID129</vt:lpstr>
      <vt:lpstr>MesID13</vt:lpstr>
      <vt:lpstr>MesID132</vt:lpstr>
      <vt:lpstr>MesID133</vt:lpstr>
      <vt:lpstr>MesID136</vt:lpstr>
      <vt:lpstr>MesID137</vt:lpstr>
      <vt:lpstr>MesID138</vt:lpstr>
      <vt:lpstr>MesID139</vt:lpstr>
      <vt:lpstr>MesID14</vt:lpstr>
      <vt:lpstr>MesID140</vt:lpstr>
      <vt:lpstr>MesID141</vt:lpstr>
      <vt:lpstr>MesID142</vt:lpstr>
      <vt:lpstr>MesID143</vt:lpstr>
      <vt:lpstr>MesID146</vt:lpstr>
      <vt:lpstr>MesID147</vt:lpstr>
      <vt:lpstr>MesID149</vt:lpstr>
      <vt:lpstr>MesID15</vt:lpstr>
      <vt:lpstr>MesID150</vt:lpstr>
      <vt:lpstr>MesID151</vt:lpstr>
      <vt:lpstr>MesID152</vt:lpstr>
      <vt:lpstr>MesID153</vt:lpstr>
      <vt:lpstr>MesID154</vt:lpstr>
      <vt:lpstr>MesID155</vt:lpstr>
      <vt:lpstr>MesID156</vt:lpstr>
      <vt:lpstr>MesID157</vt:lpstr>
      <vt:lpstr>MesID158</vt:lpstr>
      <vt:lpstr>MesID159</vt:lpstr>
      <vt:lpstr>MesID16</vt:lpstr>
      <vt:lpstr>MesID161</vt:lpstr>
      <vt:lpstr>MesID162</vt:lpstr>
      <vt:lpstr>MesID163</vt:lpstr>
      <vt:lpstr>MesID164</vt:lpstr>
      <vt:lpstr>MesID165</vt:lpstr>
      <vt:lpstr>MesID166</vt:lpstr>
      <vt:lpstr>MesID167</vt:lpstr>
      <vt:lpstr>MesID168</vt:lpstr>
      <vt:lpstr>MesID169</vt:lpstr>
      <vt:lpstr>MesID17</vt:lpstr>
      <vt:lpstr>MesID170</vt:lpstr>
      <vt:lpstr>MesID171</vt:lpstr>
      <vt:lpstr>MesID172</vt:lpstr>
      <vt:lpstr>MesID173</vt:lpstr>
      <vt:lpstr>MesID175</vt:lpstr>
      <vt:lpstr>MesID176</vt:lpstr>
      <vt:lpstr>MesID177</vt:lpstr>
      <vt:lpstr>MesID178</vt:lpstr>
      <vt:lpstr>MesID179</vt:lpstr>
      <vt:lpstr>MesID18</vt:lpstr>
      <vt:lpstr>MesID181</vt:lpstr>
      <vt:lpstr>MesID182</vt:lpstr>
      <vt:lpstr>MesID183</vt:lpstr>
      <vt:lpstr>MesID184</vt:lpstr>
      <vt:lpstr>MesID185</vt:lpstr>
      <vt:lpstr>MesID19</vt:lpstr>
      <vt:lpstr>MesID190</vt:lpstr>
      <vt:lpstr>MesID192</vt:lpstr>
      <vt:lpstr>MesID2</vt:lpstr>
      <vt:lpstr>MesID20</vt:lpstr>
      <vt:lpstr>MesID21</vt:lpstr>
      <vt:lpstr>MesID214</vt:lpstr>
      <vt:lpstr>MesID216</vt:lpstr>
      <vt:lpstr>MesID217</vt:lpstr>
      <vt:lpstr>MesID219</vt:lpstr>
      <vt:lpstr>MesID22</vt:lpstr>
      <vt:lpstr>MesID220</vt:lpstr>
      <vt:lpstr>MesID221</vt:lpstr>
      <vt:lpstr>MesID222</vt:lpstr>
      <vt:lpstr>MesID229</vt:lpstr>
      <vt:lpstr>MesID230</vt:lpstr>
      <vt:lpstr>MesID234</vt:lpstr>
      <vt:lpstr>MesID235</vt:lpstr>
      <vt:lpstr>MesID237</vt:lpstr>
      <vt:lpstr>MesID238</vt:lpstr>
      <vt:lpstr>MesID24</vt:lpstr>
      <vt:lpstr>MesID243</vt:lpstr>
      <vt:lpstr>MesID244</vt:lpstr>
      <vt:lpstr>MesID247</vt:lpstr>
      <vt:lpstr>MesID248</vt:lpstr>
      <vt:lpstr>MesID249</vt:lpstr>
      <vt:lpstr>MesID252</vt:lpstr>
      <vt:lpstr>MesID253</vt:lpstr>
      <vt:lpstr>MesID254</vt:lpstr>
      <vt:lpstr>MesID255</vt:lpstr>
      <vt:lpstr>MesID256</vt:lpstr>
      <vt:lpstr>MesID257</vt:lpstr>
      <vt:lpstr>MesID258</vt:lpstr>
      <vt:lpstr>MesID26</vt:lpstr>
      <vt:lpstr>MesID264</vt:lpstr>
      <vt:lpstr>MesID266</vt:lpstr>
      <vt:lpstr>MesID267</vt:lpstr>
      <vt:lpstr>MesID268</vt:lpstr>
      <vt:lpstr>MesID269</vt:lpstr>
      <vt:lpstr>MesID27</vt:lpstr>
      <vt:lpstr>MesID270</vt:lpstr>
      <vt:lpstr>MesID271</vt:lpstr>
      <vt:lpstr>MesID272</vt:lpstr>
      <vt:lpstr>MesID273</vt:lpstr>
      <vt:lpstr>MesID274</vt:lpstr>
      <vt:lpstr>MesID275</vt:lpstr>
      <vt:lpstr>MesID276</vt:lpstr>
      <vt:lpstr>MesID277</vt:lpstr>
      <vt:lpstr>MesID278</vt:lpstr>
      <vt:lpstr>MesID28</vt:lpstr>
      <vt:lpstr>MesID280</vt:lpstr>
      <vt:lpstr>MesID281</vt:lpstr>
      <vt:lpstr>MesID282</vt:lpstr>
      <vt:lpstr>MesID285</vt:lpstr>
      <vt:lpstr>MesID286</vt:lpstr>
      <vt:lpstr>MesID287</vt:lpstr>
      <vt:lpstr>MesID288</vt:lpstr>
      <vt:lpstr>MesID289</vt:lpstr>
      <vt:lpstr>MesID29</vt:lpstr>
      <vt:lpstr>MesID290</vt:lpstr>
      <vt:lpstr>MesID291</vt:lpstr>
      <vt:lpstr>MesID292</vt:lpstr>
      <vt:lpstr>MesID293</vt:lpstr>
      <vt:lpstr>MesID294</vt:lpstr>
      <vt:lpstr>MesID295</vt:lpstr>
      <vt:lpstr>MesID296</vt:lpstr>
      <vt:lpstr>MesID297</vt:lpstr>
      <vt:lpstr>MesID299</vt:lpstr>
      <vt:lpstr>MesID3</vt:lpstr>
      <vt:lpstr>MesID30</vt:lpstr>
      <vt:lpstr>MesID300</vt:lpstr>
      <vt:lpstr>MesID301</vt:lpstr>
      <vt:lpstr>MesID302</vt:lpstr>
      <vt:lpstr>MesID304</vt:lpstr>
      <vt:lpstr>MesID305</vt:lpstr>
      <vt:lpstr>MesID306</vt:lpstr>
      <vt:lpstr>MesID307</vt:lpstr>
      <vt:lpstr>MesID308</vt:lpstr>
      <vt:lpstr>MesID309</vt:lpstr>
      <vt:lpstr>MesID31</vt:lpstr>
      <vt:lpstr>MesID310</vt:lpstr>
      <vt:lpstr>MesID311</vt:lpstr>
      <vt:lpstr>MesID312</vt:lpstr>
      <vt:lpstr>MesID313</vt:lpstr>
      <vt:lpstr>MesID314</vt:lpstr>
      <vt:lpstr>MesID315</vt:lpstr>
      <vt:lpstr>MesID316</vt:lpstr>
      <vt:lpstr>MesID317</vt:lpstr>
      <vt:lpstr>MesID318</vt:lpstr>
      <vt:lpstr>MesID319</vt:lpstr>
      <vt:lpstr>MesID32</vt:lpstr>
      <vt:lpstr>MesID320</vt:lpstr>
      <vt:lpstr>MesID321</vt:lpstr>
      <vt:lpstr>MesID322</vt:lpstr>
      <vt:lpstr>MesID323</vt:lpstr>
      <vt:lpstr>MesID324</vt:lpstr>
      <vt:lpstr>MesID325</vt:lpstr>
      <vt:lpstr>MesID326</vt:lpstr>
      <vt:lpstr>MesID327</vt:lpstr>
      <vt:lpstr>MesID328</vt:lpstr>
      <vt:lpstr>MesID329</vt:lpstr>
      <vt:lpstr>MesID330</vt:lpstr>
      <vt:lpstr>MesID331</vt:lpstr>
      <vt:lpstr>MesID332</vt:lpstr>
      <vt:lpstr>MesID333</vt:lpstr>
      <vt:lpstr>MesID334</vt:lpstr>
      <vt:lpstr>MesID335</vt:lpstr>
      <vt:lpstr>MesID336</vt:lpstr>
      <vt:lpstr>MesID337</vt:lpstr>
      <vt:lpstr>MesID338</vt:lpstr>
      <vt:lpstr>MesID339</vt:lpstr>
      <vt:lpstr>MesID34</vt:lpstr>
      <vt:lpstr>MesID340</vt:lpstr>
      <vt:lpstr>MesID341</vt:lpstr>
      <vt:lpstr>MesID342</vt:lpstr>
      <vt:lpstr>MesID343</vt:lpstr>
      <vt:lpstr>MesID344</vt:lpstr>
      <vt:lpstr>MesID345</vt:lpstr>
      <vt:lpstr>MesID347</vt:lpstr>
      <vt:lpstr>MesID348</vt:lpstr>
      <vt:lpstr>MesID349</vt:lpstr>
      <vt:lpstr>MesID35</vt:lpstr>
      <vt:lpstr>MesID350</vt:lpstr>
      <vt:lpstr>MesID351</vt:lpstr>
      <vt:lpstr>MesID352</vt:lpstr>
      <vt:lpstr>MesID353</vt:lpstr>
      <vt:lpstr>MesID354</vt:lpstr>
      <vt:lpstr>MesID355</vt:lpstr>
      <vt:lpstr>MesID356</vt:lpstr>
      <vt:lpstr>MesID357</vt:lpstr>
      <vt:lpstr>MesID358</vt:lpstr>
      <vt:lpstr>MesID359</vt:lpstr>
      <vt:lpstr>MesID36</vt:lpstr>
      <vt:lpstr>MesID360</vt:lpstr>
      <vt:lpstr>MesID361</vt:lpstr>
      <vt:lpstr>MesID362</vt:lpstr>
      <vt:lpstr>MesID363</vt:lpstr>
      <vt:lpstr>MesID364</vt:lpstr>
      <vt:lpstr>MesID365</vt:lpstr>
      <vt:lpstr>MesID366</vt:lpstr>
      <vt:lpstr>MesID367</vt:lpstr>
      <vt:lpstr>MesID368</vt:lpstr>
      <vt:lpstr>MesID37</vt:lpstr>
      <vt:lpstr>MesID370</vt:lpstr>
      <vt:lpstr>MesID372</vt:lpstr>
      <vt:lpstr>MesID373</vt:lpstr>
      <vt:lpstr>MesID374</vt:lpstr>
      <vt:lpstr>MesID375</vt:lpstr>
      <vt:lpstr>MesID376</vt:lpstr>
      <vt:lpstr>MesID377</vt:lpstr>
      <vt:lpstr>MesID379</vt:lpstr>
      <vt:lpstr>MesID38</vt:lpstr>
      <vt:lpstr>MesID380</vt:lpstr>
      <vt:lpstr>MesID382</vt:lpstr>
      <vt:lpstr>MesID384</vt:lpstr>
      <vt:lpstr>MesID385</vt:lpstr>
      <vt:lpstr>MesID386</vt:lpstr>
      <vt:lpstr>MesID389</vt:lpstr>
      <vt:lpstr>MesID39</vt:lpstr>
      <vt:lpstr>MesID390</vt:lpstr>
      <vt:lpstr>MesID391</vt:lpstr>
      <vt:lpstr>MesID392</vt:lpstr>
      <vt:lpstr>MesID393</vt:lpstr>
      <vt:lpstr>MesID394</vt:lpstr>
      <vt:lpstr>MesID395</vt:lpstr>
      <vt:lpstr>MesID396</vt:lpstr>
      <vt:lpstr>MesID397</vt:lpstr>
      <vt:lpstr>MesID398</vt:lpstr>
      <vt:lpstr>MesID399</vt:lpstr>
      <vt:lpstr>MesID4</vt:lpstr>
      <vt:lpstr>MesID40</vt:lpstr>
      <vt:lpstr>MesID402</vt:lpstr>
      <vt:lpstr>MesID403</vt:lpstr>
      <vt:lpstr>MesID404</vt:lpstr>
      <vt:lpstr>MesID405</vt:lpstr>
      <vt:lpstr>MesID406</vt:lpstr>
      <vt:lpstr>MesID407</vt:lpstr>
      <vt:lpstr>MesID408</vt:lpstr>
      <vt:lpstr>MesID409</vt:lpstr>
      <vt:lpstr>MesID41</vt:lpstr>
      <vt:lpstr>MesID410</vt:lpstr>
      <vt:lpstr>MesID413</vt:lpstr>
      <vt:lpstr>MesID414</vt:lpstr>
      <vt:lpstr>MesID415</vt:lpstr>
      <vt:lpstr>MesID416</vt:lpstr>
      <vt:lpstr>MesID417</vt:lpstr>
      <vt:lpstr>MesID418</vt:lpstr>
      <vt:lpstr>MesID419</vt:lpstr>
      <vt:lpstr>MesID42</vt:lpstr>
      <vt:lpstr>MesID420</vt:lpstr>
      <vt:lpstr>MesID422</vt:lpstr>
      <vt:lpstr>MesID423</vt:lpstr>
      <vt:lpstr>MesID424</vt:lpstr>
      <vt:lpstr>MesID425</vt:lpstr>
      <vt:lpstr>MesID426</vt:lpstr>
      <vt:lpstr>MesID427</vt:lpstr>
      <vt:lpstr>MesID428</vt:lpstr>
      <vt:lpstr>MesID429</vt:lpstr>
      <vt:lpstr>MesID43</vt:lpstr>
      <vt:lpstr>MesID430</vt:lpstr>
      <vt:lpstr>MesID431</vt:lpstr>
      <vt:lpstr>MesID432</vt:lpstr>
      <vt:lpstr>MesID433</vt:lpstr>
      <vt:lpstr>MesID434</vt:lpstr>
      <vt:lpstr>MesID435</vt:lpstr>
      <vt:lpstr>MesID436</vt:lpstr>
      <vt:lpstr>MesID437</vt:lpstr>
      <vt:lpstr>MesID438</vt:lpstr>
      <vt:lpstr>MesID439</vt:lpstr>
      <vt:lpstr>MesID44</vt:lpstr>
      <vt:lpstr>MesID440</vt:lpstr>
      <vt:lpstr>MesID441</vt:lpstr>
      <vt:lpstr>MesID442</vt:lpstr>
      <vt:lpstr>MesID443</vt:lpstr>
      <vt:lpstr>MesID444</vt:lpstr>
      <vt:lpstr>MesID445</vt:lpstr>
      <vt:lpstr>MesID446</vt:lpstr>
      <vt:lpstr>MesID448</vt:lpstr>
      <vt:lpstr>MesID449</vt:lpstr>
      <vt:lpstr>MesID45</vt:lpstr>
      <vt:lpstr>MesID450</vt:lpstr>
      <vt:lpstr>MesID451</vt:lpstr>
      <vt:lpstr>MesID452</vt:lpstr>
      <vt:lpstr>MesID453</vt:lpstr>
      <vt:lpstr>MesID454</vt:lpstr>
      <vt:lpstr>MesID455</vt:lpstr>
      <vt:lpstr>MesID456</vt:lpstr>
      <vt:lpstr>MesID457</vt:lpstr>
      <vt:lpstr>MesID458</vt:lpstr>
      <vt:lpstr>MesID459</vt:lpstr>
      <vt:lpstr>MesID46</vt:lpstr>
      <vt:lpstr>MesID460</vt:lpstr>
      <vt:lpstr>MesID461</vt:lpstr>
      <vt:lpstr>MesID462</vt:lpstr>
      <vt:lpstr>MesID463</vt:lpstr>
      <vt:lpstr>MesID464</vt:lpstr>
      <vt:lpstr>MesID465</vt:lpstr>
      <vt:lpstr>MesID466</vt:lpstr>
      <vt:lpstr>MesID467</vt:lpstr>
      <vt:lpstr>MesID468</vt:lpstr>
      <vt:lpstr>MesID469</vt:lpstr>
      <vt:lpstr>MesID470</vt:lpstr>
      <vt:lpstr>MesID471</vt:lpstr>
      <vt:lpstr>MesID472</vt:lpstr>
      <vt:lpstr>MesID473</vt:lpstr>
      <vt:lpstr>MesID474</vt:lpstr>
      <vt:lpstr>MesID475</vt:lpstr>
      <vt:lpstr>MesID476</vt:lpstr>
      <vt:lpstr>MesID477</vt:lpstr>
      <vt:lpstr>MesID478</vt:lpstr>
      <vt:lpstr>MesID479</vt:lpstr>
      <vt:lpstr>MesID48</vt:lpstr>
      <vt:lpstr>MesID480</vt:lpstr>
      <vt:lpstr>MesID481</vt:lpstr>
      <vt:lpstr>MesID482</vt:lpstr>
      <vt:lpstr>MesID483</vt:lpstr>
      <vt:lpstr>MesID484</vt:lpstr>
      <vt:lpstr>MesID485</vt:lpstr>
      <vt:lpstr>MesID486</vt:lpstr>
      <vt:lpstr>MesID487</vt:lpstr>
      <vt:lpstr>MesID488</vt:lpstr>
      <vt:lpstr>MesID489</vt:lpstr>
      <vt:lpstr>MesID49</vt:lpstr>
      <vt:lpstr>MesID490</vt:lpstr>
      <vt:lpstr>MesID491</vt:lpstr>
      <vt:lpstr>MesID493</vt:lpstr>
      <vt:lpstr>MesID494</vt:lpstr>
      <vt:lpstr>MesID495</vt:lpstr>
      <vt:lpstr>MesID496</vt:lpstr>
      <vt:lpstr>MesID497</vt:lpstr>
      <vt:lpstr>MesID498</vt:lpstr>
      <vt:lpstr>MesID499</vt:lpstr>
      <vt:lpstr>MesID5</vt:lpstr>
      <vt:lpstr>MesID50</vt:lpstr>
      <vt:lpstr>MesID500</vt:lpstr>
      <vt:lpstr>MesID501</vt:lpstr>
      <vt:lpstr>MesID502</vt:lpstr>
      <vt:lpstr>MesID504</vt:lpstr>
      <vt:lpstr>MesID505</vt:lpstr>
      <vt:lpstr>MesID506</vt:lpstr>
      <vt:lpstr>MesID507</vt:lpstr>
      <vt:lpstr>MesID508</vt:lpstr>
      <vt:lpstr>MesID509</vt:lpstr>
      <vt:lpstr>MesID51</vt:lpstr>
      <vt:lpstr>MesID510</vt:lpstr>
      <vt:lpstr>MesID511</vt:lpstr>
      <vt:lpstr>MesID512</vt:lpstr>
      <vt:lpstr>MesID513</vt:lpstr>
      <vt:lpstr>MesID514</vt:lpstr>
      <vt:lpstr>MesID515</vt:lpstr>
      <vt:lpstr>MesID516</vt:lpstr>
      <vt:lpstr>MesID517</vt:lpstr>
      <vt:lpstr>MesID518</vt:lpstr>
      <vt:lpstr>MesID52</vt:lpstr>
      <vt:lpstr>MesID520</vt:lpstr>
      <vt:lpstr>MesID521</vt:lpstr>
      <vt:lpstr>MesID522</vt:lpstr>
      <vt:lpstr>MesID524</vt:lpstr>
      <vt:lpstr>MesID525</vt:lpstr>
      <vt:lpstr>MesID526</vt:lpstr>
      <vt:lpstr>MesID527</vt:lpstr>
      <vt:lpstr>MesID528</vt:lpstr>
      <vt:lpstr>MesID529</vt:lpstr>
      <vt:lpstr>MesID53</vt:lpstr>
      <vt:lpstr>MesID530</vt:lpstr>
      <vt:lpstr>MesID531</vt:lpstr>
      <vt:lpstr>MesID532</vt:lpstr>
      <vt:lpstr>MesID533</vt:lpstr>
      <vt:lpstr>MesID534</vt:lpstr>
      <vt:lpstr>MesID536</vt:lpstr>
      <vt:lpstr>MesID537</vt:lpstr>
      <vt:lpstr>MesID538</vt:lpstr>
      <vt:lpstr>MesID54</vt:lpstr>
      <vt:lpstr>MesID540</vt:lpstr>
      <vt:lpstr>MesID543</vt:lpstr>
      <vt:lpstr>MesID546</vt:lpstr>
      <vt:lpstr>MesID549</vt:lpstr>
      <vt:lpstr>MesID55</vt:lpstr>
      <vt:lpstr>MesID550</vt:lpstr>
      <vt:lpstr>MesID551</vt:lpstr>
      <vt:lpstr>MesID552</vt:lpstr>
      <vt:lpstr>MesID556</vt:lpstr>
      <vt:lpstr>MesID557</vt:lpstr>
      <vt:lpstr>MesID559</vt:lpstr>
      <vt:lpstr>MesID56</vt:lpstr>
      <vt:lpstr>MesID560</vt:lpstr>
      <vt:lpstr>MesID561</vt:lpstr>
      <vt:lpstr>MesID563</vt:lpstr>
      <vt:lpstr>MesID564</vt:lpstr>
      <vt:lpstr>MesID565</vt:lpstr>
      <vt:lpstr>MesID566</vt:lpstr>
      <vt:lpstr>MesID567</vt:lpstr>
      <vt:lpstr>MesID568</vt:lpstr>
      <vt:lpstr>MesID569</vt:lpstr>
      <vt:lpstr>MesID57</vt:lpstr>
      <vt:lpstr>MesID570</vt:lpstr>
      <vt:lpstr>MesID571</vt:lpstr>
      <vt:lpstr>MesID572</vt:lpstr>
      <vt:lpstr>MesID573</vt:lpstr>
      <vt:lpstr>MesID575</vt:lpstr>
      <vt:lpstr>MesID576</vt:lpstr>
      <vt:lpstr>MesID577</vt:lpstr>
      <vt:lpstr>MesID578</vt:lpstr>
      <vt:lpstr>MesID579</vt:lpstr>
      <vt:lpstr>MesID58</vt:lpstr>
      <vt:lpstr>MesID580</vt:lpstr>
      <vt:lpstr>MesID581</vt:lpstr>
      <vt:lpstr>MesID582</vt:lpstr>
      <vt:lpstr>MesID583</vt:lpstr>
      <vt:lpstr>MesID584</vt:lpstr>
      <vt:lpstr>MesID585</vt:lpstr>
      <vt:lpstr>MesID586</vt:lpstr>
      <vt:lpstr>MesID587</vt:lpstr>
      <vt:lpstr>MesID588</vt:lpstr>
      <vt:lpstr>MesID589</vt:lpstr>
      <vt:lpstr>MesID59</vt:lpstr>
      <vt:lpstr>MesID591</vt:lpstr>
      <vt:lpstr>MesID592</vt:lpstr>
      <vt:lpstr>MesID594</vt:lpstr>
      <vt:lpstr>MesID595</vt:lpstr>
      <vt:lpstr>MesID596</vt:lpstr>
      <vt:lpstr>MesID597</vt:lpstr>
      <vt:lpstr>MesID598</vt:lpstr>
      <vt:lpstr>MesID599</vt:lpstr>
      <vt:lpstr>MesID6</vt:lpstr>
      <vt:lpstr>MesID601</vt:lpstr>
      <vt:lpstr>MesID61</vt:lpstr>
      <vt:lpstr>MesID62</vt:lpstr>
      <vt:lpstr>MesID63</vt:lpstr>
      <vt:lpstr>MesID64</vt:lpstr>
      <vt:lpstr>MesID65</vt:lpstr>
      <vt:lpstr>MesID66</vt:lpstr>
      <vt:lpstr>MesID67</vt:lpstr>
      <vt:lpstr>MesID68</vt:lpstr>
      <vt:lpstr>MesID69</vt:lpstr>
      <vt:lpstr>MesID7</vt:lpstr>
      <vt:lpstr>MesID70</vt:lpstr>
      <vt:lpstr>MesID71</vt:lpstr>
      <vt:lpstr>MesID72</vt:lpstr>
      <vt:lpstr>MesID73</vt:lpstr>
      <vt:lpstr>MesID74</vt:lpstr>
      <vt:lpstr>MesID75</vt:lpstr>
      <vt:lpstr>MesID76</vt:lpstr>
      <vt:lpstr>MesID77</vt:lpstr>
      <vt:lpstr>MesID8</vt:lpstr>
      <vt:lpstr>MesID80</vt:lpstr>
      <vt:lpstr>MesID81</vt:lpstr>
      <vt:lpstr>MesID83</vt:lpstr>
      <vt:lpstr>MesID84</vt:lpstr>
      <vt:lpstr>MesID85</vt:lpstr>
      <vt:lpstr>MesID87</vt:lpstr>
      <vt:lpstr>MesID88</vt:lpstr>
      <vt:lpstr>MesID89</vt:lpstr>
      <vt:lpstr>MesID9</vt:lpstr>
      <vt:lpstr>MesID90</vt:lpstr>
      <vt:lpstr>MesID91</vt:lpstr>
      <vt:lpstr>MesID92</vt:lpstr>
      <vt:lpstr>MesID95</vt:lpstr>
      <vt:lpstr>MesID96</vt:lpstr>
      <vt:lpstr>MesID97</vt:lpstr>
      <vt:lpstr>MesID98</vt:lpstr>
      <vt:lpstr>MesID99</vt:lpstr>
    </vt:vector>
  </TitlesOfParts>
  <Company>European Central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Uraz, Juliet-Nil</cp:lastModifiedBy>
  <cp:lastPrinted>2015-05-12T17:12:51Z</cp:lastPrinted>
  <dcterms:created xsi:type="dcterms:W3CDTF">2014-11-09T15:14:51Z</dcterms:created>
  <dcterms:modified xsi:type="dcterms:W3CDTF">2019-01-22T18:20:38Z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{9A128561-EFE5-4238-8D43-C3A85410C9DD}</vt:lpwstr>
  </property>
</Properties>
</file>